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" sheetId="4" r:id="rId4"/>
  </sheets>
  <definedNames>
    <definedName name="_xlnm.Print_Area" localSheetId="2">'10 средства бюджет'!$A$1:$P$874</definedName>
    <definedName name="_xlnm.Print_Area" localSheetId="0">'8 показатели '!$A$1:$R$457</definedName>
    <definedName name="_xlnm.Print_Area" localSheetId="1">'9 средства по кодам'!$A$1:$T$936</definedName>
  </definedNames>
  <calcPr fullCalcOnLoad="1"/>
</workbook>
</file>

<file path=xl/sharedStrings.xml><?xml version="1.0" encoding="utf-8"?>
<sst xmlns="http://schemas.openxmlformats.org/spreadsheetml/2006/main" count="4092" uniqueCount="1030">
  <si>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</si>
  <si>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</si>
  <si>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</si>
  <si>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</si>
  <si>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</si>
  <si>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</si>
  <si>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</si>
  <si>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</si>
  <si>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</si>
  <si>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</si>
  <si>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</si>
  <si>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</si>
  <si>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</si>
  <si>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</si>
  <si>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</si>
  <si>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</si>
  <si>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</si>
  <si>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</si>
  <si>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>Статус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</si>
  <si>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</si>
  <si>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</si>
  <si>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</si>
  <si>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</si>
  <si>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</si>
  <si>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</si>
  <si>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</si>
  <si>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</si>
  <si>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</si>
  <si>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</si>
  <si>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</si>
  <si>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</si>
  <si>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</si>
  <si>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</si>
  <si>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</si>
  <si>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>Наименование  программы, подпрограммы</t>
  </si>
  <si>
    <t>Наименовние ГРБС</t>
  </si>
  <si>
    <t>в том числе по ГРБС:</t>
  </si>
  <si>
    <t>районный бюджет</t>
  </si>
  <si>
    <t>краевой бюджет</t>
  </si>
  <si>
    <t>к Порядку принятия решений о разработке муниципальных программ Назаровского района, их формировании и реализации</t>
  </si>
  <si>
    <t>Муниципальная программа</t>
  </si>
  <si>
    <t>Статус (муниципальная программа, подпрограмма)</t>
  </si>
  <si>
    <t xml:space="preserve">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 </t>
  </si>
  <si>
    <t>Наименование муниципальной программы, подпрограммы муниципальной программы</t>
  </si>
  <si>
    <t>бюджеты сельских поселений</t>
  </si>
  <si>
    <t>Показатели:</t>
  </si>
  <si>
    <t>-</t>
  </si>
  <si>
    <t>Подпрограмма 2</t>
  </si>
  <si>
    <t>Мероприятие 1.1.   Информационно-телевизионное сопровождение деятельности органов местного самоуправления</t>
  </si>
  <si>
    <t>минуты</t>
  </si>
  <si>
    <t>кв.см</t>
  </si>
  <si>
    <t xml:space="preserve">Мероприятие 1.3.   Приобретение печатных периодических  изданий для органов местного самоуправления </t>
  </si>
  <si>
    <t>кол-во экз</t>
  </si>
  <si>
    <t>Мероприятия 1.4 Разработка и содержание официального сайта органов местного самоуправления</t>
  </si>
  <si>
    <t>услуга</t>
  </si>
  <si>
    <t>Мероприятие 1.1. Строительство (реконструкция) гидротехнических сооружений</t>
  </si>
  <si>
    <t>Мероприятие 1.2. Софинансирование расходов на строительство (реконструкция) гидротехнических сооружений</t>
  </si>
  <si>
    <t>Мероприятие 1.3. Обеспечение индивидуальными средствами защиты</t>
  </si>
  <si>
    <t>Мероприятие 1.5. Оценка рисков, связанных с возникновением аварийной ситуации при эксплуатции гидротехнических сооружений</t>
  </si>
  <si>
    <t>Мероприятие 1.6. Разработка проектно-сметной документации на строительство (реконструкцтю) гидротехнических сооружений</t>
  </si>
  <si>
    <t>Мероприятие 1.7. Софинансирование на разработку проектно-сметной документации на строительство (реконструкцтю) гидротехнических сооружений</t>
  </si>
  <si>
    <t>Мероприятие 1.9 Обязательное страховаие гражданской ответственности владельца опасного объекта за приченение вреда в результате аварии на опасном объекте</t>
  </si>
  <si>
    <t>Мероприятие 1.10. Информационное обеспечение администрации Назаровского района о черезвычайных проишствиях на териитории района</t>
  </si>
  <si>
    <t>Мероприятие 2.1. Мероприятия по профилактике экстремизма и терроризма</t>
  </si>
  <si>
    <t>Мероприятие 1.2.   Информирование о деятельности администрации Назаровского района и ее структурных подразделений в печатных изданиях</t>
  </si>
  <si>
    <t>079</t>
  </si>
  <si>
    <t>0702</t>
  </si>
  <si>
    <t>%</t>
  </si>
  <si>
    <t>Проведение работ по уничтожению сорняков дикорастущей конопли</t>
  </si>
  <si>
    <t>Выполнение отдельных государственных полномочий по организацити проведения мероприятий по отлову, учету, содержанию и иному обращению с безнадзорными домашними животными</t>
  </si>
  <si>
    <t>Выполнение отдельных переданных государственных полномочий по решению вопросов поддержки сельскохозяйственного производства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</si>
  <si>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</t>
  </si>
  <si>
    <t>МП "Развитие инвестиционной, инновационной деятельности, малого и среднего предпринимательства на территории Назаровского района" на 2014-2016 годы</t>
  </si>
  <si>
    <t>1102</t>
  </si>
  <si>
    <t>Софинансирование расходов на комплектование книжных фондов муниципальных библиотек</t>
  </si>
  <si>
    <t>0707</t>
  </si>
  <si>
    <t>1003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</si>
  <si>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(за мсчет федеральных средств)</t>
  </si>
  <si>
    <t>Проведение работ по уничтожению сорняков дикорастущей конопли (софинансирование)</t>
  </si>
  <si>
    <t>Капитальный ремонт водопроводных сетей, устройство водопроводных сетей</t>
  </si>
  <si>
    <t>Разработка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</si>
  <si>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</si>
  <si>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 xml:space="preserve">Реконструкция объектов коммунальной инфраструктуры, используемых в сфере водоснабжения, водоотведения и очистки сточных вод </t>
  </si>
  <si>
    <t xml:space="preserve">Разработка проектной документации на охрану санитарных зон скважин </t>
  </si>
  <si>
    <t>Реализация временных мер поддержки населения в целях обеспечения доступности коммунальных услуг</t>
  </si>
  <si>
    <t xml:space="preserve">Обеспечение  деятельности (оказание) услуг подведомственных учреждений </t>
  </si>
  <si>
    <t xml:space="preserve">Организация проведения капитального ремонта общего имущества в муниципальных домах, расположенных на территории Назаровского района </t>
  </si>
  <si>
    <t>МП"Реформирование и модернизация жилищно-коммунального хозяйства и повышение энергетической эффективности"</t>
  </si>
  <si>
    <t>Меропритие 1.5. Информирование о деятельности Назаровского района и районного Совета депутатов ,администрации Назаровского района и ее структурных подразделений в печатных изданиях</t>
  </si>
  <si>
    <t>Развития субъектов малого и среднего предпринимательства за счет средств краевого бюджета</t>
  </si>
  <si>
    <t>Государственная поддержка малого и среднего предпринимательства , включая крестьянские (фермерские) хозяйства</t>
  </si>
  <si>
    <t xml:space="preserve">Комплектование книжных фондов муниципальных библиотек за счет краевого бюджета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</si>
  <si>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</si>
  <si>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Обеспечение деятельности (оказание услуг) подведомственных учреждений</t>
  </si>
  <si>
    <t>Софинансирование расходов на строительство (Приобретение) жилья, предоставляемого молодым семьям и молодым специалистам по договарам найма жилого помещения за счет средств районного бюджета</t>
  </si>
  <si>
    <t>Содержание, эксплуатация и капитавльный ремонт скотомогильников</t>
  </si>
  <si>
    <t>Модернизация водогрейных котлов в котельных</t>
  </si>
  <si>
    <t>МП "Защита населения и территорий Назаровского района от чрезвычайных ситуаций природного и техногенного характера"</t>
  </si>
  <si>
    <t xml:space="preserve">Подпрограмма 2: Информирование населения Назаровского района на обеспечение антитеррористической защищенности </t>
  </si>
  <si>
    <t>Мероприятие 1.4. Оказание услуг органам местного самоуправления по информационно-аналитической и координирующей деятельности</t>
  </si>
  <si>
    <t xml:space="preserve">МП "Развитие транспортной системы" </t>
  </si>
  <si>
    <t>МП "Развитие сельского хозяйства Назаровского района "</t>
  </si>
  <si>
    <t xml:space="preserve">МП "Обеспечение доступным и комфортным жильем жителей Назаровского района" </t>
  </si>
  <si>
    <t xml:space="preserve">МП "Совершенствование управления муниципальным имуществом" </t>
  </si>
  <si>
    <t xml:space="preserve">МП "Развитие физической культуры и спорта в Назаровском районе" </t>
  </si>
  <si>
    <t xml:space="preserve">МП "Развитие культуры" </t>
  </si>
  <si>
    <t xml:space="preserve">Комплектование книжных фондов муниципальных библиотек за счет ферального бюджета </t>
  </si>
  <si>
    <t>Обеспечение деятельности (оказание услуг) клубных учреждений</t>
  </si>
  <si>
    <t>Обеспечение деятельности (оказание услуг) библиотек</t>
  </si>
  <si>
    <t>Улучшение материально-технической базы муниципальных учреждений культуры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</si>
  <si>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</t>
  </si>
  <si>
    <t>Проведениерайонных культурно-досуговых мероприятий</t>
  </si>
  <si>
    <t xml:space="preserve">МП "Развитие молодежной политики" </t>
  </si>
  <si>
    <t>МП "Информационное обеспечение населения о деятельности органов местного самоуправления администрации Назаровского района"</t>
  </si>
  <si>
    <t>"Обеспечение реализации мунициальной программы отдельные мероприятия"</t>
  </si>
  <si>
    <t>Технологическое присоединение энергопринимающих устройств заявителя котельной</t>
  </si>
  <si>
    <t xml:space="preserve">Государственная экспертиза результатов инженерных изысканий и проектной документации, включая смету "МБОУ "Степновская средняя общеобразовательная школа" </t>
  </si>
  <si>
    <t xml:space="preserve">Ппроведение повторной государственная экспертиза результатов инженерных изысканий и проектной документации, включая смету "Пристрой к школам расположенным п. Степной, " </t>
  </si>
  <si>
    <t>Капитальный ремонт здания котельных</t>
  </si>
  <si>
    <t xml:space="preserve">Установка, ремонт водозаборных скважин и водонапорных башен </t>
  </si>
  <si>
    <t>Реализация социокультурных проектов</t>
  </si>
  <si>
    <t>Предоставление молодым семьям - участника подпрограммы социальных выплат на приобретение жилья или строительство индивидуального жилого дома</t>
  </si>
  <si>
    <t>Предоставление социальных выплатмолодым семьям на приобретение (строительство) жилья</t>
  </si>
  <si>
    <t xml:space="preserve"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</t>
  </si>
  <si>
    <t>Капитальный ремонт водозаборных скваждин</t>
  </si>
  <si>
    <t>Выполнение геофизических исследований глубины заполнения свайного фундамента здания МБОУ "Степновская средняя общеобразовательная школа"</t>
  </si>
  <si>
    <t>Выполнение работ по обследованию технического состояния здания МБОУ "Степновская общеобразовательная школа"</t>
  </si>
  <si>
    <t>Строительство (приобретение)  жилья, предоставляемого молодым семьям и молодым специалистам по договарам найма жилого помещения</t>
  </si>
  <si>
    <t>Реализация мероприятий федеральной целевой программы "Устойчивое развитие сельских территорий 2014-2017 годы за счетсредств федерального бюджета</t>
  </si>
  <si>
    <t>Межевание земельных участков для муниципального жилья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</si>
  <si>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модернизация производства товаров</t>
  </si>
  <si>
    <t>Софинансирование расходов на реализацию социокультурных проектов муниципальных учреждений культуры за счет средств районного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</si>
  <si>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</t>
  </si>
  <si>
    <t>Разработка прпоектно-сметной документации для объектов муниципальных учреждений Назаровского района</t>
  </si>
  <si>
    <t>Мероприятие 1.6. Информирование жителей о социально-экономоческом развитии Назаровского района</t>
  </si>
  <si>
    <t>Софинансирование к федеральным средствам, выделенным на комплектование книжных фондов муниципальных библиотек</t>
  </si>
  <si>
    <t xml:space="preserve">Софинансирование к краевым средствам, выделенным на комплектование книжных фондов 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</si>
  <si>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</t>
  </si>
  <si>
    <t>Расходы на выплаты персоналу бюджетных учреждений клубного типа за счет средств районного бюджета</t>
  </si>
  <si>
    <t xml:space="preserve">Иные расходы на обеспечение деятельности муниципальных бюджетных учреждений клубного типа за счет средств районного бюджета </t>
  </si>
  <si>
    <t>Иные расходы на обеспечение деятельности муниципальных бюджетных учреждений клубного типа за счет средств районного бюджета</t>
  </si>
  <si>
    <t xml:space="preserve">Расходы на выплаты персоналу бюджетных учреждений библиотечной системы за счет средств районного бюджета </t>
  </si>
  <si>
    <t>Иные расходы на обеспечение деятельности муниципальных бюджетных учреждений библиотечной системы за счет средств районного бюджета</t>
  </si>
  <si>
    <t>Расходы на выплаты персоналу бюджетных учреждений за счет средств районного бюджета</t>
  </si>
  <si>
    <t>Иные расходы на обеспечение деятельности муниципальных бюджетных учреждений за счет средств районного бюдже</t>
  </si>
  <si>
    <t xml:space="preserve">Софинансирование расходов на поддержку деятельности муниципальных молодежных центров за счет средств районного бюджета </t>
  </si>
  <si>
    <t>Софинансирование на предоставление молодым семьям - участникам подпрограммы социальных выплат на приобретение жилья или строительство индивидуального жтлого дома</t>
  </si>
  <si>
    <t xml:space="preserve">Организация проведения капитального ремонта общего имущества в домах, находящихся в муниципальной собственности </t>
  </si>
  <si>
    <t>Выполнение кадастровых работ, постановка на кадастровый учет и получение кадастровых паспартов</t>
  </si>
  <si>
    <t>Капитальный ремонт тепловыъх сетей, устройство тепловых сетей, замна и модернизация запорной арматуры и котельного оборудования</t>
  </si>
  <si>
    <t>МП «Развитие образования»</t>
  </si>
  <si>
    <t>Поподпрограмма «Развитие дошкольного, общего и дополнительного образования».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</si>
  <si>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</si>
  <si>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Мероприятие 1.1. Межевание земельных участков для муниципального жилья</t>
  </si>
  <si>
    <t>Мероприятие 1.2. Техническая инвентаризация муниципального жиль</t>
  </si>
  <si>
    <t>Разработка проектно-сметной документации объектов муниципальных учреждений Назаровского района</t>
  </si>
  <si>
    <t>156,39</t>
  </si>
  <si>
    <t>128,39</t>
  </si>
  <si>
    <t>Управление образования администрации Назаровского района</t>
  </si>
  <si>
    <t xml:space="preserve">Подпрограмма 1 </t>
  </si>
  <si>
    <t>Развитие дошкольного общего и дополнительного образования</t>
  </si>
  <si>
    <t>Основное мероприятие 1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</si>
  <si>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</si>
  <si>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0701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</si>
  <si>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</si>
  <si>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</si>
  <si>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</si>
  <si>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</si>
  <si>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0709</t>
  </si>
  <si>
    <t>Основное мероприятие 6</t>
  </si>
  <si>
    <t>Основное мероприятие 7</t>
  </si>
  <si>
    <t>Основное мероприятие 11</t>
  </si>
  <si>
    <t>Реализация проектов подготовки учителей на вакантные должности в образовательных организациях</t>
  </si>
  <si>
    <t>Основное мероприятие 12</t>
  </si>
  <si>
    <t>Основное мероприятие 13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</si>
  <si>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</t>
  </si>
  <si>
    <t>1004</t>
  </si>
  <si>
    <t>Основное мероприятие 16</t>
  </si>
  <si>
    <t>Основное мероприятие 17</t>
  </si>
  <si>
    <t>Обеспечение питанием детей, обучающихся в муниципальных негосударственных образовательных организациях, реализующих основные общеобразовательные программы без взимания платы</t>
  </si>
  <si>
    <t>Основное мероприятие 19</t>
  </si>
  <si>
    <t>Основное мероприятие 20</t>
  </si>
  <si>
    <t>Основное мероприятие 21</t>
  </si>
  <si>
    <t>Обеспечение деятельности (оказание услуг) подведомственных учреждений дошкольного образования</t>
  </si>
  <si>
    <t>Основное мероприятие 22</t>
  </si>
  <si>
    <t>Основное мероприятие 23</t>
  </si>
  <si>
    <t>Основное мероприятие 25</t>
  </si>
  <si>
    <t>0110074080</t>
  </si>
  <si>
    <t>0110074090</t>
  </si>
  <si>
    <t>0110075500</t>
  </si>
  <si>
    <t>0110075540</t>
  </si>
  <si>
    <t>0110075630</t>
  </si>
  <si>
    <t>0110075640</t>
  </si>
  <si>
    <t>0110075660</t>
  </si>
  <si>
    <t>0110075880</t>
  </si>
  <si>
    <t>0110081260</t>
  </si>
  <si>
    <t>Иные расходы на обеспечение деятельности муниципальных бюджетных учреждений за счет средств районного бюджета</t>
  </si>
  <si>
    <t>0110081270</t>
  </si>
  <si>
    <t>Софинансирование расходов из районного бюджета, предусмотренных за счет субсидии, выделяемой из краевого бюджета на выравнивание обеспеченности муниципальных образований</t>
  </si>
  <si>
    <t>01100S5110</t>
  </si>
  <si>
    <t>Выявление и сопровождение одаренных детей муниципальной программы Назаровского района "Развитие образования"</t>
  </si>
  <si>
    <t xml:space="preserve"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</t>
  </si>
  <si>
    <t>0130081400</t>
  </si>
  <si>
    <t>Подпрограмма 3</t>
  </si>
  <si>
    <t>Оздоровление детей за счет средств районного бюджета</t>
  </si>
  <si>
    <t>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</t>
  </si>
  <si>
    <t>Оплата стоимости путевок для детей в краевые государственные и негосударственные организации отдыха, оздоровления и занятости</t>
  </si>
  <si>
    <t>Подпрограмма 4</t>
  </si>
  <si>
    <t>Подпрограмма 5</t>
  </si>
  <si>
    <t>Обеспечение реализации муниципальной программы и прочие мероприятия муниципальной программы Назаровского района "Развитие образования"</t>
  </si>
  <si>
    <t>0150080010</t>
  </si>
  <si>
    <t>1.1</t>
  </si>
  <si>
    <t>1.2</t>
  </si>
  <si>
    <t>2.1</t>
  </si>
  <si>
    <t>2.2</t>
  </si>
  <si>
    <t>2.3</t>
  </si>
  <si>
    <t>3.1</t>
  </si>
  <si>
    <t>3.2</t>
  </si>
  <si>
    <t>3.3</t>
  </si>
  <si>
    <t>Развитие образования</t>
  </si>
  <si>
    <t>Всего</t>
  </si>
  <si>
    <t>в том числе:</t>
  </si>
  <si>
    <t>внебюджетные источники</t>
  </si>
  <si>
    <t>Развитие дошкольного общего и дополнительного образования муниципальной программы Назаровского района "Развитие образования"</t>
  </si>
  <si>
    <t>Мероприятие программы 1</t>
  </si>
  <si>
    <t>Развитие в Назаровском районе системы отдыха, оздоровления и занятости детей муниципальной программы  Назаровского района "Развитие образования"</t>
  </si>
  <si>
    <t>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  "Развитие образования"</t>
  </si>
  <si>
    <t>Обеспечение жизнедеятельности образовательных учреждений района муниципальной программы Назаровского района "Развитие образования"</t>
  </si>
  <si>
    <t>1</t>
  </si>
  <si>
    <t>не менее 90</t>
  </si>
  <si>
    <t>не более 0,1</t>
  </si>
  <si>
    <t>х</t>
  </si>
  <si>
    <t>руб.</t>
  </si>
  <si>
    <t xml:space="preserve">ед. </t>
  </si>
  <si>
    <t>Целевой показатель1.</t>
  </si>
  <si>
    <t>Минимальный размер бюджетной обеспеченности поселений Назаровского района после выравнивания</t>
  </si>
  <si>
    <t xml:space="preserve">Целевой показатель 2. </t>
  </si>
  <si>
    <t>не менее 15</t>
  </si>
  <si>
    <t>Доля расходов районного бюджета, формируемых в рамках муниципальных программ муниципального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</si>
  <si>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</si>
  <si>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тыс. руб.</t>
  </si>
  <si>
    <t>Подпрограмма 2.1. Управление муниципальным долгом</t>
  </si>
  <si>
    <t>Отношение муниципального долга муниципального района к доходам районного бюджета за исключением безвозмездных поступлений</t>
  </si>
  <si>
    <t>не менее 50</t>
  </si>
  <si>
    <t>Просроченная задолженность по долговым обязательствам муниципального района</t>
  </si>
  <si>
    <t>Подпрограмма 3.1. Обеспечение реализации муниципальной программы и прочие мероприятия</t>
  </si>
  <si>
    <t>не менее 80</t>
  </si>
  <si>
    <t>Размещение на официальном сайте администрации Назаровского района в информационном окне"Открытый бюджет" материалы по формированию, исполнению районного бюджета, осуществлению бюджетного процесса</t>
  </si>
  <si>
    <t xml:space="preserve">МП "Система социальной защиты населения Назаровского района </t>
  </si>
  <si>
    <t>Государственная поддержка муниципальных учреждений культуры, находящихся на территориях сельских поселений за счет средств федерального бюджета</t>
  </si>
  <si>
    <t>185,89</t>
  </si>
  <si>
    <t>165,24</t>
  </si>
  <si>
    <t>МП "Развитие образованя"</t>
  </si>
  <si>
    <t xml:space="preserve">МП "Обращение с отходами на территории Назаровского района" </t>
  </si>
  <si>
    <r>
      <t>Информация об использовании бюджетных ассигнований районного бюджета и иных средств на реализацию отдельных мероприятий программы и подпрограмм с указанием плановых и фактических значений</t>
    </r>
    <r>
      <rPr>
        <sz val="11"/>
        <color indexed="8"/>
        <rFont val="Times New Roman"/>
        <family val="1"/>
      </rPr>
      <t xml:space="preserve"> (с расшифровкой по главным распорядителям средств районного бюджета, подпрограммам, отдельным мероприятиям программы, а также по годам реализации программы)</t>
    </r>
  </si>
  <si>
    <t>0110010210</t>
  </si>
  <si>
    <t>0110075560</t>
  </si>
  <si>
    <t>0110081180</t>
  </si>
  <si>
    <t>Основное мероприятие 8</t>
  </si>
  <si>
    <t>Основное мероприятие 9</t>
  </si>
  <si>
    <t>Основное мероприятие 10</t>
  </si>
  <si>
    <t>Основное мероприятие 14</t>
  </si>
  <si>
    <t>Основное мероприятие 15</t>
  </si>
  <si>
    <t>Основное мероприятие 24</t>
  </si>
  <si>
    <t>Основное мероприятие 26</t>
  </si>
  <si>
    <t>0703</t>
  </si>
  <si>
    <t>0110081290</t>
  </si>
  <si>
    <t>Основное мероприятие 29</t>
  </si>
  <si>
    <t xml:space="preserve">Система социальной защиты населения Назаровского района </t>
  </si>
  <si>
    <t>Управление социальной защиты населения администрации Назаровского района</t>
  </si>
  <si>
    <t>Х</t>
  </si>
  <si>
    <t>Повышение качества и доступности социальных услуг населению</t>
  </si>
  <si>
    <t>Обеспечение реализации муниципальной программы и прочие мероприятия</t>
  </si>
  <si>
    <t xml:space="preserve">Всего                    </t>
  </si>
  <si>
    <t xml:space="preserve">в том числе:             </t>
  </si>
  <si>
    <t xml:space="preserve">краевой бюджет           </t>
  </si>
  <si>
    <t>Районный бюджет</t>
  </si>
  <si>
    <t xml:space="preserve">внебюджетные  источники                 </t>
  </si>
  <si>
    <t>юридические лица</t>
  </si>
  <si>
    <t xml:space="preserve">федеральный бюджет    </t>
  </si>
  <si>
    <t>Мероприятие подпрограммы 1</t>
  </si>
  <si>
    <t>Мероприятие подпрограммы 2</t>
  </si>
  <si>
    <t>Мероприятие подпрограммы 3</t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</si>
  <si>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последовательное снижение рисков черезвычайных ситуаций, повышение защищенности населения и территорий Назаровского района от угроз природного и техногенного характера</t>
    </r>
  </si>
  <si>
    <r>
      <rPr>
        <b/>
        <sz val="9"/>
        <rFont val="Times New Roman"/>
        <family val="1"/>
      </rPr>
      <t>Задача 1:</t>
    </r>
    <r>
      <rPr>
        <sz val="9"/>
        <rFont val="Times New Roman"/>
        <family val="1"/>
      </rPr>
      <t xml:space="preserve"> Обеспечение предупреждения возникновения и развития ЧС природного и техногенного характера, снижение ущерба и потерь от ЧС</t>
    </r>
  </si>
  <si>
    <r>
      <rPr>
        <b/>
        <i/>
        <sz val="9"/>
        <rFont val="Times New Roman"/>
        <family val="1"/>
      </rPr>
      <t xml:space="preserve">Подпрограмма 1: </t>
    </r>
    <r>
      <rPr>
        <i/>
        <sz val="9"/>
        <rFont val="Times New Roman"/>
        <family val="1"/>
      </rPr>
      <t xml:space="preserve">Предупреждение, спасение, помощь населению Назаровского района в чрезвычайных ситуациях </t>
    </r>
  </si>
  <si>
    <t>Мероприятие 1.8. Корректировка плана по предупреждению и ликвидации аварийных разливов нефти и нефтепродуктов (кред.задолж за 2013)</t>
  </si>
  <si>
    <r>
      <rPr>
        <b/>
        <sz val="9"/>
        <rFont val="Times New Roman"/>
        <family val="1"/>
      </rPr>
      <t xml:space="preserve">Цель: </t>
    </r>
    <r>
      <rPr>
        <sz val="9"/>
        <rFont val="Times New Roman"/>
        <family val="1"/>
      </rPr>
      <t>Информирование по антитеррористической защищенности населения Назаровского района</t>
    </r>
  </si>
  <si>
    <r>
      <rPr>
        <b/>
        <sz val="9"/>
        <rFont val="Times New Roman"/>
        <family val="1"/>
      </rPr>
      <t>Задача1:</t>
    </r>
    <r>
      <rPr>
        <sz val="9"/>
        <rFont val="Times New Roman"/>
        <family val="1"/>
      </rPr>
      <t xml:space="preserve"> Информирование населения по антитеррористической защищенности населения Назаровского района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</si>
  <si>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>формирование открытого информационного пространства на территории муниципального образования Назаровский район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</t>
    </r>
  </si>
  <si>
    <r>
      <rPr>
        <b/>
        <sz val="9"/>
        <rFont val="Times New Roman"/>
        <family val="1"/>
      </rPr>
      <t>Задача1:</t>
    </r>
    <r>
      <rPr>
        <sz val="9"/>
        <rFont val="Times New Roman"/>
        <family val="1"/>
      </rPr>
      <t xml:space="preserve"> Содействие развитию независимых, свободных средств массовой информации на территории муниципального образования Назаровский район</t>
    </r>
  </si>
  <si>
    <r>
      <rPr>
        <b/>
        <sz val="9"/>
        <rFont val="Times New Roman"/>
        <family val="1"/>
      </rPr>
      <t>Задача 2:</t>
    </r>
    <r>
      <rPr>
        <sz val="9"/>
        <rFont val="Times New Roman"/>
        <family val="1"/>
      </rPr>
      <t xml:space="preserve">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</si>
  <si>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Повышение доступности транспортных услуг для населения; профилактика бкзопасности участия детей в дорожном движении</t>
    </r>
  </si>
  <si>
    <r>
      <rPr>
        <b/>
        <sz val="9"/>
        <rFont val="Times New Roman"/>
        <family val="1"/>
      </rPr>
      <t>Задачи</t>
    </r>
    <r>
      <rPr>
        <sz val="9"/>
        <rFont val="Times New Roman"/>
        <family val="1"/>
      </rPr>
      <t>: Обеспечение потребности населения в пассажирских перевозках;  Обеспечение дорожной безопасности детей в населенных пунктах Назаровского района</t>
    </r>
  </si>
  <si>
    <r>
      <t xml:space="preserve">Мероприятие 1 </t>
    </r>
    <r>
      <rPr>
        <sz val="9"/>
        <rFont val="Times New Roman"/>
        <family val="1"/>
      </rPr>
  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</t>
    </r>
  </si>
  <si>
    <r>
      <rPr>
        <b/>
        <sz val="9"/>
        <rFont val="Times New Roman"/>
        <family val="1"/>
      </rPr>
      <t>Мероприятие 2:</t>
    </r>
    <r>
      <rPr>
        <sz val="9"/>
        <rFont val="Times New Roman"/>
        <family val="1"/>
      </rPr>
      <t xml:space="preserve"> Мероприятия в области безопасности дорожного движения</t>
    </r>
  </si>
  <si>
    <r>
      <rPr>
        <b/>
        <sz val="9"/>
        <rFont val="Times New Roman"/>
        <family val="1"/>
      </rPr>
      <t xml:space="preserve">Цель1: </t>
    </r>
    <r>
      <rPr>
        <sz val="9"/>
        <rFont val="Times New Roman"/>
        <family val="1"/>
      </rPr>
      <t>Развитие сельских территорий, рост занятости и уровня жизни сельского населения</t>
    </r>
  </si>
  <si>
    <r>
      <rPr>
        <b/>
        <sz val="9"/>
        <rFont val="Times New Roman"/>
        <family val="1"/>
      </rPr>
      <t xml:space="preserve">Задача 1.1. </t>
    </r>
    <r>
      <rPr>
        <sz val="9"/>
        <rFont val="Times New Roman"/>
        <family val="1"/>
      </rPr>
      <t>Подддержка и дальнейшее развитие малых форм хозяйствования на селе и повышение уровня доходов сельского населения</t>
    </r>
  </si>
  <si>
    <r>
      <t>Подпрограмма 1.</t>
    </r>
    <r>
      <rPr>
        <i/>
        <sz val="9"/>
        <rFont val="Times New Roman"/>
        <family val="1"/>
      </rPr>
      <t xml:space="preserve"> Поддержка малых форм хозяйствования</t>
    </r>
  </si>
  <si>
    <r>
      <t xml:space="preserve">Задача 1.2. </t>
    </r>
    <r>
      <rPr>
        <sz val="9"/>
        <rFont val="Times New Roman"/>
        <family val="1"/>
      </rPr>
      <t>Устойчивое развитие сельских территорий</t>
    </r>
  </si>
  <si>
    <r>
      <t xml:space="preserve">Подпрограмма 2 </t>
    </r>
    <r>
      <rPr>
        <i/>
        <sz val="9"/>
        <rFont val="Times New Roman"/>
        <family val="1"/>
      </rPr>
      <t>Устойчивое развитие сельских территорий</t>
    </r>
  </si>
  <si>
    <r>
      <rPr>
        <b/>
        <sz val="9"/>
        <rFont val="Times New Roman"/>
        <family val="1"/>
      </rPr>
      <t xml:space="preserve">Задача 1.3. </t>
    </r>
    <r>
      <rPr>
        <sz val="9"/>
        <rFont val="Times New Roman"/>
        <family val="1"/>
      </rPr>
      <t>Обеспечение реализации мероприятий муниципальной программы на основе эффективной деятельности органов исполнительной власти в сфере агропромышленного комплекса</t>
    </r>
  </si>
  <si>
    <r>
      <rPr>
        <b/>
        <sz val="9"/>
        <rFont val="Times New Roman"/>
        <family val="1"/>
      </rPr>
      <t xml:space="preserve">Подпрограмма 3 </t>
    </r>
    <r>
      <rPr>
        <sz val="9"/>
        <rFont val="Times New Roman"/>
        <family val="1"/>
      </rPr>
      <t>Обеспечение реализации муниципальной программы и прочие мероприятия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</si>
  <si>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Пошение доступности жилья и качества жилищного обеспечения населения</t>
    </r>
  </si>
  <si>
    <r>
      <rPr>
        <b/>
        <sz val="9"/>
        <rFont val="Times New Roman"/>
        <family val="1"/>
      </rPr>
      <t>Задача1:</t>
    </r>
    <r>
      <rPr>
        <sz val="9"/>
        <rFont val="Times New Roman"/>
        <family val="1"/>
      </rPr>
      <t xml:space="preserve"> Стимулировпние малоэтажного жилищного строительства в районе</t>
    </r>
  </si>
  <si>
    <r>
      <t xml:space="preserve">Подпроограмма 1.1. </t>
    </r>
    <r>
      <rPr>
        <i/>
        <sz val="9"/>
        <rFont val="Times New Roman"/>
        <family val="1"/>
      </rPr>
      <t>Переселение граждан из аварийного жилищного фонда в муниципальных образованиях</t>
    </r>
  </si>
  <si>
    <t>Провдение обследования муниципальных жилых домов с подготовкой технического заключения</t>
  </si>
  <si>
    <r>
      <t>Задача2:</t>
    </r>
    <r>
      <rPr>
        <sz val="9"/>
        <rFont val="Times New Roman"/>
        <family val="1"/>
      </rPr>
      <t xml:space="preserve"> Строительство многоквартирных жилых домов</t>
    </r>
  </si>
  <si>
    <r>
      <t xml:space="preserve">Подпрограмма 2.1. </t>
    </r>
    <r>
      <rPr>
        <sz val="9"/>
        <rFont val="Times New Roman"/>
        <family val="1"/>
      </rPr>
      <t>Обеспечение жильем работников отраслей бюджетной сферы на территории Назаровского района</t>
    </r>
  </si>
  <si>
    <r>
      <t xml:space="preserve">Мероприятие </t>
    </r>
    <r>
      <rPr>
        <sz val="9"/>
        <rFont val="Times New Roman"/>
        <family val="1"/>
      </rPr>
      <t>Строительство муниципального жилья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</si>
  <si>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Приобретение многоквартирных домов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</si>
  <si>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Актулизация документов территориальног планированияградостроительного зонирования</t>
    </r>
  </si>
  <si>
    <r>
      <rPr>
        <b/>
        <sz val="9"/>
        <rFont val="Times New Roman"/>
        <family val="1"/>
      </rPr>
      <t xml:space="preserve">Отдельные мероприятия </t>
    </r>
    <r>
      <rPr>
        <sz val="9"/>
        <rFont val="Times New Roman"/>
        <family val="1"/>
      </rPr>
      <t>Выполнение кадастровых работ в отношении земельных участков для муниципального жилья</t>
    </r>
  </si>
  <si>
    <r>
      <t xml:space="preserve">Задача3: </t>
    </r>
    <r>
      <rPr>
        <sz val="9"/>
        <rFont val="Times New Roman"/>
        <family val="1"/>
      </rPr>
      <t>Обеспечение документами территориального планирования сельских поселений Назаровского района</t>
    </r>
  </si>
  <si>
    <r>
      <t xml:space="preserve">Подпрограмма 3.1. </t>
    </r>
    <r>
      <rPr>
        <sz val="9"/>
        <rFont val="Times New Roman"/>
        <family val="1"/>
      </rPr>
      <t>Территориальное планирование, градостроительное занирование и документация по планировке территории</t>
    </r>
  </si>
  <si>
    <t xml:space="preserve">МП "Обращение с отходами на территории назаровского района" </t>
  </si>
  <si>
    <r>
      <t xml:space="preserve">Задача1 </t>
    </r>
    <r>
      <rPr>
        <sz val="9"/>
        <rFont val="Times New Roman"/>
        <family val="1"/>
      </rPr>
      <t>Разработка проектной документации н строительство полигонов твердых бытовых отходов</t>
    </r>
  </si>
  <si>
    <r>
      <t xml:space="preserve">Мероприятие 1.1. </t>
    </r>
    <r>
      <rPr>
        <sz val="9"/>
        <rFont val="Times New Roman"/>
        <family val="1"/>
      </rPr>
      <t xml:space="preserve">Проведение инженерных изысканий под строительство полигонов ТБО в населенных пунктах Назаровского района </t>
    </r>
  </si>
  <si>
    <r>
      <t xml:space="preserve">Мероприятие 1.2. </t>
    </r>
    <r>
      <rPr>
        <sz val="9"/>
        <rFont val="Times New Roman"/>
        <family val="1"/>
      </rPr>
      <t xml:space="preserve"> Мероприятие 1.2.  Разработка проектной документации на строительство полигонов ТБО в населенных пунктах Назаровского района, вт.ч.: п. Преображенский, с.Подсосное п.Красная Поляна (кредиторская задолженность за 2013)</t>
    </r>
  </si>
  <si>
    <r>
      <t xml:space="preserve">Мероприятие 1.3. </t>
    </r>
    <r>
      <rPr>
        <sz val="9"/>
        <rFont val="Times New Roman"/>
        <family val="1"/>
      </rPr>
      <t>Выполнение кадастровых работ в отношении земельных участков по строительство ТБО</t>
    </r>
  </si>
  <si>
    <r>
      <t xml:space="preserve">Мероприятие 1.4. </t>
    </r>
    <r>
      <rPr>
        <sz val="9"/>
        <rFont val="Times New Roman"/>
        <family val="1"/>
      </rPr>
      <t>Проведение государственной экспертизы проектной документации, в т.ч.: с. Красная Поляна п. Преображенский</t>
    </r>
  </si>
  <si>
    <r>
      <rPr>
        <b/>
        <sz val="9"/>
        <rFont val="Times New Roman"/>
        <family val="1"/>
      </rPr>
      <t xml:space="preserve">Мероприятие 1..5 </t>
    </r>
    <r>
      <rPr>
        <sz val="9"/>
        <rFont val="Times New Roman"/>
        <family val="1"/>
      </rPr>
      <t>Выполнение государственной экспертизы проектной документации и инженерных изысканий</t>
    </r>
  </si>
  <si>
    <r>
      <t xml:space="preserve">Задача 2 </t>
    </r>
    <r>
      <rPr>
        <sz val="9"/>
        <rFont val="Times New Roman"/>
        <family val="1"/>
      </rPr>
      <t>Строительство полигоно ТБО</t>
    </r>
  </si>
  <si>
    <r>
      <t xml:space="preserve">Мероприятие 2.1. </t>
    </r>
    <r>
      <rPr>
        <sz val="9"/>
        <rFont val="Times New Roman"/>
        <family val="1"/>
      </rPr>
      <t>Строительство полигонов ТБО</t>
    </r>
  </si>
  <si>
    <r>
      <t xml:space="preserve">Задача3 </t>
    </r>
    <r>
      <rPr>
        <sz val="9"/>
        <rFont val="Times New Roman"/>
        <family val="1"/>
      </rPr>
      <t>Приобретение техники для транспортировки ТБО</t>
    </r>
  </si>
  <si>
    <r>
      <t xml:space="preserve">Мероприятие 3.1. </t>
    </r>
    <r>
      <rPr>
        <sz val="9"/>
        <rFont val="Times New Roman"/>
        <family val="1"/>
      </rPr>
      <t>Приобретение техники для транспортировки ТБО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</si>
  <si>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Изготовление и установка контейнеров для сбора ТБО на территории Назаровского района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</si>
  <si>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Обустройство контейнерных площадок</t>
    </r>
  </si>
  <si>
    <r>
      <t xml:space="preserve">Цель: </t>
    </r>
    <r>
      <rPr>
        <sz val="9"/>
        <rFont val="Times New Roman"/>
        <family val="1"/>
      </rPr>
      <t>Создание благоприятных экономических условий для развития малого и среднего предпринимательства на территории Назаровского района</t>
    </r>
  </si>
  <si>
    <r>
      <t xml:space="preserve">Задача: </t>
    </r>
    <r>
      <rPr>
        <sz val="9"/>
        <rFont val="Times New Roman"/>
        <family val="1"/>
      </rPr>
      <t>Обеспечение функционирования системы поддержки субъектов малого и среднего предпринимательства в Назаровском районе; оказание финансовой поддержки субъектам малого и среднего предпринимательства; повышение уровня предпринимательствой грамотности, информирование жителей района о действующих мерах поддержки малого и среднего предпримательства и условиях ее предоставления; поддержка субъектов малого и среднего предпринимательства, вовлечение молодежи в предпинимательскую деятельность</t>
    </r>
  </si>
  <si>
    <r>
      <t xml:space="preserve">Мероприятие 1. </t>
    </r>
    <r>
      <rPr>
        <sz val="9"/>
        <rFont val="Times New Roman"/>
        <family val="1"/>
      </rPr>
      <t>Субсидии вновь созданным субъектам малого и среднего предпринимательства на возмещение части расходов, связанных с приобретеннием и созданием основных средств и началом коммерческой деятельности</t>
    </r>
  </si>
  <si>
    <r>
      <t xml:space="preserve">Мероприятие 2. </t>
    </r>
    <r>
      <rPr>
        <sz val="9"/>
        <rFont val="Times New Roman"/>
        <family val="1"/>
      </rPr>
  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</t>
    </r>
  </si>
  <si>
    <r>
      <t xml:space="preserve">Цель: </t>
    </r>
    <r>
      <rPr>
        <sz val="9"/>
        <rFont val="Times New Roman"/>
        <family val="1"/>
      </rPr>
      <t>Создание условий для эффективного использования и вовлечения в хозяйственный оборот объектов недвижимости, свободных земельных участков, бесхозного имущества, формирование достоверного реестра муниципального имущества муниципального образования Назаровский район</t>
    </r>
  </si>
  <si>
    <r>
      <t xml:space="preserve">Задача 1. </t>
    </r>
    <r>
      <rPr>
        <sz val="9"/>
        <rFont val="Times New Roman"/>
        <family val="1"/>
      </rPr>
      <t>Инвентаризация, паспортизация, регистрация права собственности на объекты муниципального имущества</t>
    </r>
  </si>
  <si>
    <r>
      <t xml:space="preserve">Мероприятие 1.1. </t>
    </r>
    <r>
      <rPr>
        <sz val="9"/>
        <rFont val="Times New Roman"/>
        <family val="1"/>
      </rPr>
      <t>Выполнение кадастровых работ и оформление технической документации на объекты недвижимости</t>
    </r>
  </si>
  <si>
    <r>
      <t xml:space="preserve">Мероприятие 1.2. </t>
    </r>
    <r>
      <rPr>
        <sz val="9"/>
        <rFont val="Times New Roman"/>
        <family val="1"/>
      </rPr>
      <t>Оформление справки о зарегистрированных правах</t>
    </r>
  </si>
  <si>
    <r>
      <t xml:space="preserve">Задача 2 </t>
    </r>
    <r>
      <rPr>
        <sz val="9"/>
        <rFont val="Times New Roman"/>
        <family val="1"/>
      </rPr>
      <t>Вовлечение объектов муниципальной собственности Назаровского района в хозяйственный оборот</t>
    </r>
  </si>
  <si>
    <r>
      <t xml:space="preserve">Мероприятие 2.1. </t>
    </r>
    <r>
      <rPr>
        <sz val="9"/>
        <rFont val="Times New Roman"/>
        <family val="1"/>
      </rPr>
      <t>Оценка муниципального имущества</t>
    </r>
  </si>
  <si>
    <r>
      <t xml:space="preserve">Задача 3 </t>
    </r>
    <r>
      <rPr>
        <sz val="9"/>
        <rFont val="Times New Roman"/>
        <family val="1"/>
      </rPr>
      <t>Проведение мероприятий по землеутройству и землепользованию</t>
    </r>
  </si>
  <si>
    <r>
      <t xml:space="preserve">Мероприятие 3.1. </t>
    </r>
    <r>
      <rPr>
        <sz val="9"/>
        <rFont val="Times New Roman"/>
        <family val="1"/>
      </rPr>
      <t>Выполнение кадастровых и формирование земельных участков под объектами недвижимости</t>
    </r>
  </si>
  <si>
    <r>
      <rPr>
        <b/>
        <sz val="9"/>
        <rFont val="Times New Roman"/>
        <family val="1"/>
      </rPr>
      <t xml:space="preserve">Мероприятие         </t>
    </r>
    <r>
      <rPr>
        <sz val="9"/>
        <rFont val="Times New Roman"/>
        <family val="1"/>
      </rPr>
      <t xml:space="preserve">   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</t>
    </r>
  </si>
  <si>
    <r>
      <rPr>
        <b/>
        <sz val="9"/>
        <rFont val="Times New Roman"/>
        <family val="1"/>
      </rPr>
      <t xml:space="preserve">Мероприятие </t>
    </r>
    <r>
      <rPr>
        <sz val="9"/>
        <rFont val="Times New Roman"/>
        <family val="1"/>
      </rPr>
      <t>Выполнение кадастровых работ, постановка на кадастровый учет и получение кадастровых паспортов</t>
    </r>
  </si>
  <si>
    <r>
      <t>Цель:</t>
    </r>
    <r>
      <rPr>
        <sz val="9"/>
        <rFont val="Times New Roman"/>
        <family val="1"/>
      </rPr>
      <t xml:space="preserve"> Создание условий, обеспечивающих возможность гражданам систематически заниматься физической культурой и спортом</t>
    </r>
  </si>
  <si>
    <r>
      <t xml:space="preserve">Подпрограмма 1 </t>
    </r>
    <r>
      <rPr>
        <sz val="9"/>
        <rFont val="Times New Roman"/>
        <family val="1"/>
      </rPr>
      <t>Развитие массовой физической культуры и спорта</t>
    </r>
  </si>
  <si>
    <r>
      <t xml:space="preserve">Мероприятие: </t>
    </r>
    <r>
      <rPr>
        <sz val="9"/>
        <rFont val="Times New Roman"/>
        <family val="1"/>
      </rPr>
      <t>Проведение районных спортивно-массовых мероприятий, обеспечение участия спортсменов - членов сборных команд района по вида спорта в зональных, краевых соревнованиях</t>
    </r>
  </si>
  <si>
    <r>
      <t xml:space="preserve">Цель: </t>
    </r>
    <r>
      <rPr>
        <sz val="9"/>
        <rFont val="Times New Roman"/>
        <family val="1"/>
      </rPr>
      <t>Создание условий для развития и реализации культурного и духовного потенциала населения Назаровского района</t>
    </r>
  </si>
  <si>
    <r>
      <t xml:space="preserve">Подпрограмма 1 </t>
    </r>
    <r>
      <rPr>
        <sz val="9"/>
        <rFont val="Times New Roman"/>
        <family val="1"/>
      </rPr>
      <t>Сохранение культурного наследия</t>
    </r>
  </si>
  <si>
    <r>
      <t xml:space="preserve">Подпрограмма 2 </t>
    </r>
    <r>
      <rPr>
        <sz val="9"/>
        <rFont val="Times New Roman"/>
        <family val="1"/>
      </rPr>
      <t>Поддержка искусства и народного творчества</t>
    </r>
  </si>
  <si>
    <r>
      <t xml:space="preserve">Подпрограмма 3 </t>
    </r>
    <r>
      <rPr>
        <sz val="9"/>
        <rFont val="Times New Roman"/>
        <family val="1"/>
      </rPr>
      <t>Обеспечение реализации муниципальной программы и прочие мероприятия</t>
    </r>
  </si>
  <si>
    <t>Средства на повышение размеров оплаты труда основного персонала библиотек</t>
  </si>
  <si>
    <t>Поддержка отрасли культуры</t>
  </si>
  <si>
    <r>
      <t xml:space="preserve">Цель: </t>
    </r>
    <r>
      <rPr>
        <sz val="9"/>
        <rFont val="Times New Roman"/>
        <family val="1"/>
      </rPr>
      <t>Создание условий для развития потенциала молодежи и его реализации в интересах развития Назаровского района</t>
    </r>
  </si>
  <si>
    <r>
      <t xml:space="preserve">Задачи: </t>
    </r>
    <r>
      <rPr>
        <sz val="9"/>
        <rFont val="Times New Roman"/>
        <family val="1"/>
      </rPr>
      <t>Создание условий успешной социализации и эффективной самореализации молодежи Назаровского района; Создание условий для дальнейшего развития и совершенствования молодежной политики в Назаровском районе; 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  </r>
  </si>
  <si>
    <r>
      <t xml:space="preserve">Подпрограмма 1 </t>
    </r>
    <r>
      <rPr>
        <i/>
        <sz val="9"/>
        <rFont val="Times New Roman"/>
        <family val="1"/>
      </rPr>
      <t>Развитие молодежной политики</t>
    </r>
  </si>
  <si>
    <t>Средства на повышение размеров оплаты труда специалистов по работе с молодежью, методистов молодежных центров</t>
  </si>
  <si>
    <r>
      <t xml:space="preserve">Мероприятие 1.1. </t>
    </r>
    <r>
      <rPr>
        <sz val="9"/>
        <rFont val="Times New Roman"/>
        <family val="1"/>
      </rPr>
      <t>Обеспечение деятельности (оказание услуг) подведомственных учреждений</t>
    </r>
  </si>
  <si>
    <r>
      <t xml:space="preserve">Мероприятие 1.2. </t>
    </r>
    <r>
      <rPr>
        <sz val="9"/>
        <rFont val="Times New Roman"/>
        <family val="1"/>
      </rPr>
      <t>Поддержка деятельности (оказание услуг) подведомственных учреждений</t>
    </r>
  </si>
  <si>
    <r>
      <t xml:space="preserve">Мероприятие 1.3. </t>
    </r>
    <r>
      <rPr>
        <sz val="9"/>
        <rFont val="Times New Roman"/>
        <family val="1"/>
      </rPr>
      <t>Софинансирование расходов на поддержку деятельности подведомственных учреждений</t>
    </r>
  </si>
  <si>
    <r>
      <t xml:space="preserve">Подпроограмма 2 </t>
    </r>
    <r>
      <rPr>
        <i/>
        <sz val="9"/>
        <rFont val="Times New Roman"/>
        <family val="1"/>
      </rPr>
      <t>Повышение гражданской активности молодежи в решении задач социально- экономического развития района</t>
    </r>
  </si>
  <si>
    <r>
      <t xml:space="preserve">Мероприятие 2.1. </t>
    </r>
    <r>
      <rPr>
        <sz val="9"/>
        <rFont val="Times New Roman"/>
        <family val="1"/>
      </rPr>
      <t>Вовлечение молодых граждан в массовые мероприятия патриотической направленности</t>
    </r>
  </si>
  <si>
    <r>
      <t xml:space="preserve">Мероприятие 2.2. </t>
    </r>
    <r>
      <rPr>
        <sz val="9"/>
        <rFont val="Times New Roman"/>
        <family val="1"/>
      </rPr>
      <t>Создание рабочих мест для несовершеннолетних граждан, проживающих в районе</t>
    </r>
  </si>
  <si>
    <r>
      <t xml:space="preserve">Подпрограмма 3 </t>
    </r>
    <r>
      <rPr>
        <i/>
        <sz val="9"/>
        <rFont val="Times New Roman"/>
        <family val="1"/>
      </rPr>
      <t>Обеспечение жильем молодых семей</t>
    </r>
  </si>
  <si>
    <r>
      <t xml:space="preserve">Мероприятие 3.1. </t>
    </r>
    <r>
      <rPr>
        <sz val="9"/>
        <rFont val="Times New Roman"/>
        <family val="1"/>
      </rPr>
      <t>Обеспечение жильем молодых семей за счет средств федерального бюджета</t>
    </r>
  </si>
  <si>
    <t>Подпрограмма Профилактика безнадзорности и правонарушений</t>
  </si>
  <si>
    <t>Проведение мероприятий, направленных на профилактику безнадзорности и правонарушений</t>
  </si>
  <si>
    <r>
      <t xml:space="preserve">Подпрограмма 1 </t>
    </r>
    <r>
      <rPr>
        <i/>
        <sz val="9"/>
        <rFont val="Times New Roman"/>
        <family val="1"/>
      </rPr>
      <t>"Развитие и модернизация объектов коммунальной инфраструктуры Назаровского района"</t>
    </r>
  </si>
  <si>
    <r>
      <rPr>
        <b/>
        <i/>
        <sz val="9"/>
        <rFont val="Times New Roman"/>
        <family val="1"/>
      </rPr>
      <t xml:space="preserve">Подпрограмма 2 </t>
    </r>
    <r>
      <rPr>
        <i/>
        <sz val="9"/>
        <rFont val="Times New Roman"/>
        <family val="1"/>
      </rPr>
      <t xml:space="preserve">«Обеспечение населения Назаровского района чистой питьевой  водой» </t>
    </r>
  </si>
  <si>
    <t xml:space="preserve">"Защита населения и территорий Назаровского района от чрезвычайных ситуаций природного и техногенного характера" </t>
  </si>
  <si>
    <t>016</t>
  </si>
  <si>
    <t>Администраця Назаровского района</t>
  </si>
  <si>
    <t xml:space="preserve">Предупреждение, спасение, помощь населению Назаровского района в чрезвычайных ситуациях </t>
  </si>
  <si>
    <t>0406</t>
  </si>
  <si>
    <t>244</t>
  </si>
  <si>
    <t>243</t>
  </si>
  <si>
    <t>0104</t>
  </si>
  <si>
    <t>0412</t>
  </si>
  <si>
    <t>0410083580</t>
  </si>
  <si>
    <t>0113</t>
  </si>
  <si>
    <t>0418003590</t>
  </si>
  <si>
    <t>Администрация Назаровского района</t>
  </si>
  <si>
    <t>0428003570</t>
  </si>
  <si>
    <t xml:space="preserve">Информационное обеспечение населения о деятельности органов местного самоуправления администрации Назаровского района </t>
  </si>
  <si>
    <t>1150084710</t>
  </si>
  <si>
    <t>1150084720</t>
  </si>
  <si>
    <t>1150084740</t>
  </si>
  <si>
    <t>Муниципалья программа</t>
  </si>
  <si>
    <t xml:space="preserve">"Развитие транспортной системы" </t>
  </si>
  <si>
    <t>0408</t>
  </si>
  <si>
    <t>1050084660</t>
  </si>
  <si>
    <t>811</t>
  </si>
  <si>
    <t xml:space="preserve">"Развитие сельского хозяйства Назаровского района </t>
  </si>
  <si>
    <t>0405</t>
  </si>
  <si>
    <t>12100R543Б</t>
  </si>
  <si>
    <t>814</t>
  </si>
  <si>
    <t>1220075180</t>
  </si>
  <si>
    <t>414</t>
  </si>
  <si>
    <t>1225018</t>
  </si>
  <si>
    <t>12200L0183</t>
  </si>
  <si>
    <t>1230075170</t>
  </si>
  <si>
    <t>121</t>
  </si>
  <si>
    <t>122</t>
  </si>
  <si>
    <t>129</t>
  </si>
  <si>
    <t>360</t>
  </si>
  <si>
    <t xml:space="preserve">Обеспечение доступным и комфортным жильем жителей Назаровского района" </t>
  </si>
  <si>
    <t>0501</t>
  </si>
  <si>
    <t>135085280</t>
  </si>
  <si>
    <t xml:space="preserve">"Обращение с отходами на территории назаровского района" </t>
  </si>
  <si>
    <t>0550083690</t>
  </si>
  <si>
    <t>0950084560</t>
  </si>
  <si>
    <t>0950084570</t>
  </si>
  <si>
    <t>0950084580</t>
  </si>
  <si>
    <t>"Совершенствование управления муниципальным имуществом"</t>
  </si>
  <si>
    <t>1550087040</t>
  </si>
  <si>
    <t xml:space="preserve">"Развитие физической культуры и спорта в Назаровском районе" </t>
  </si>
  <si>
    <t>0750084100</t>
  </si>
  <si>
    <t>113</t>
  </si>
  <si>
    <t>350</t>
  </si>
  <si>
    <t>611</t>
  </si>
  <si>
    <t>612</t>
  </si>
  <si>
    <t xml:space="preserve">"Развитие культуры" </t>
  </si>
  <si>
    <t>0801</t>
  </si>
  <si>
    <t>0804</t>
  </si>
  <si>
    <t>0620083760</t>
  </si>
  <si>
    <t>0630010440</t>
  </si>
  <si>
    <t>06300R5190</t>
  </si>
  <si>
    <t>0630051470</t>
  </si>
  <si>
    <t>540</t>
  </si>
  <si>
    <t>0630083840</t>
  </si>
  <si>
    <t>0630083850</t>
  </si>
  <si>
    <t>0630083860</t>
  </si>
  <si>
    <t>0630083870</t>
  </si>
  <si>
    <t>0630083880</t>
  </si>
  <si>
    <t>"Развитие молодежной политики"</t>
  </si>
  <si>
    <t>0810010430</t>
  </si>
  <si>
    <t>0810074560</t>
  </si>
  <si>
    <t>0810081260</t>
  </si>
  <si>
    <t>0810081270</t>
  </si>
  <si>
    <t>08100S4560</t>
  </si>
  <si>
    <t>0820084220</t>
  </si>
  <si>
    <t>0820084230</t>
  </si>
  <si>
    <t>322</t>
  </si>
  <si>
    <t>0840084310</t>
  </si>
  <si>
    <t>0502</t>
  </si>
  <si>
    <t>0505</t>
  </si>
  <si>
    <t>0350083320</t>
  </si>
  <si>
    <t>853</t>
  </si>
  <si>
    <t>0350087090</t>
  </si>
  <si>
    <t>0350075700</t>
  </si>
  <si>
    <t>0340083300</t>
  </si>
  <si>
    <t>111</t>
  </si>
  <si>
    <t>119</t>
  </si>
  <si>
    <t>0110083440</t>
  </si>
  <si>
    <t>Предупреждение, спасение, помощь населению Назаровского района в чрезвычайных ситуациях</t>
  </si>
  <si>
    <t xml:space="preserve">Информирование населения Назаровского района на обеспечение антитеррористической защищенности </t>
  </si>
  <si>
    <t xml:space="preserve">федеральный бюджет </t>
  </si>
  <si>
    <t xml:space="preserve">бюджеты сельских поселений </t>
  </si>
  <si>
    <t>Информационное обеспечение населения о деятельности органов местного самоуправления администрации Назаровского района</t>
  </si>
  <si>
    <t xml:space="preserve">"Развитие сельского хозяйства Назаровского района" </t>
  </si>
  <si>
    <t>Муниципльная программа</t>
  </si>
  <si>
    <t xml:space="preserve">"Совершенствование управления муниципальным имуществом" </t>
  </si>
  <si>
    <t xml:space="preserve">"Развитие молодежной политики" </t>
  </si>
  <si>
    <t>Выполнение кадастровых работ по подготовке и постановке на кадастровый учет объекта капитального строительства здания котельной п. Преображенский</t>
  </si>
  <si>
    <r>
      <rPr>
        <b/>
        <sz val="9"/>
        <rFont val="Times New Roman"/>
        <family val="1"/>
      </rPr>
      <t>Цель</t>
    </r>
    <r>
      <rPr>
        <sz val="9"/>
        <rFont val="Times New Roman"/>
        <family val="1"/>
      </rPr>
      <t xml:space="preserve">:обеспечение долгосрочной сбалансированности и устойчивости бюджетной системы Назаровского района, повышение качества и прозрачности управления муниципальными финансами  </t>
    </r>
  </si>
  <si>
    <t>Целевой показатель 1</t>
  </si>
  <si>
    <t>рублей</t>
  </si>
  <si>
    <t>Целевой показатель 2</t>
  </si>
  <si>
    <t xml:space="preserve">Доля расходов на обслуживание муниципального долга муниципального района в объеме расходов
районного бюджета, за исключением объема 
расходов, которые осуществляются за счет субвенций, предоставляемых из бюджетов бюджетной 
системы Российской Федерации
</t>
  </si>
  <si>
    <t>процент</t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</si>
  <si>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Обеспечение равных условий для устойчивого и эффективного исполнения расходных обязательств поселениями, обеспечение сбалансированности и повышение финансовой самостоятельности  бюджетов поселений;</t>
    </r>
  </si>
  <si>
    <t>подпрограмма 1.1. 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</t>
  </si>
  <si>
    <r>
      <rPr>
        <b/>
        <sz val="9"/>
        <rFont val="Times New Roman"/>
        <family val="1"/>
      </rPr>
      <t>Задача 2</t>
    </r>
    <r>
      <rPr>
        <sz val="9"/>
        <rFont val="Times New Roman"/>
        <family val="1"/>
      </rPr>
      <t xml:space="preserve"> Эффективное управление муниципальным долгом; </t>
    </r>
  </si>
  <si>
    <t xml:space="preserve">подпрограмма 2.1.Управление  муниципальным долгом </t>
  </si>
  <si>
    <t>Доля расходов на обслуживание муниципального долга муниципального района в объеме расходов районного бюджета, за исключением объема  расходов, которые осуществляются за счет субвенций, предоставляемых из бюджетов бюджетной  системы Российской Федерации</t>
  </si>
  <si>
    <t xml:space="preserve">Просроченная задолженность по долговым 
обязательствам муниципального района
</t>
  </si>
  <si>
    <r>
      <rPr>
        <b/>
        <sz val="9"/>
        <rFont val="Times New Roman"/>
        <family val="1"/>
      </rPr>
      <t>Задача 3:</t>
    </r>
    <r>
      <rPr>
        <sz val="9"/>
        <rFont val="Times New Roman"/>
        <family val="1"/>
      </rPr>
      <t xml:space="preserve">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оптимизации и повышения эффективности расходов районного бюджета;    </t>
    </r>
  </si>
  <si>
    <t xml:space="preserve">подпрограмма 3.1.Обеспечение реализации муниципальной программы и прочие мероприятия </t>
  </si>
  <si>
    <t>Доля рассмотренных на бюджетной комиссии при администрации Назаровского района проектов нормативных правовых актов, касающихся принятия районного бюджета, внесения в него изменений, а также утверждения отчета об его исполнении, подготавливаемых структурными подразделениями, отделами, специалистами администрации Назаровского района</t>
  </si>
  <si>
    <t>Размещение на официальном сайте администрации Назаровского района в информационном окне «Открытый бюджет» материалы по формированию, исполнению районного бюджета, осуществлению бюджетного процесса</t>
  </si>
  <si>
    <t>На официальном сайте администрации района создано информационное окно "Бюджет для граждан",в настоящее время окно"Открытй бюджет" не создано по причине того, что разработка нового формата официального сайта  не произведена</t>
  </si>
  <si>
    <t>"Управление муниципальными финансами"</t>
  </si>
  <si>
    <t>Финансовое управление администрации Назаровского района</t>
  </si>
  <si>
    <t>094</t>
  </si>
  <si>
    <t>"Создание условий для эффективного и ответственного управления муниципальными финансами, повышение устойчивости бюджетов поселений Назаровского района"</t>
  </si>
  <si>
    <t>"Управление муниципальным долгом"</t>
  </si>
  <si>
    <t>"Обеспечение реализации муниципальной программы и прочие мероприятия"</t>
  </si>
  <si>
    <t>0106</t>
  </si>
  <si>
    <t>Подрограмма 2</t>
  </si>
  <si>
    <t>Подрограмма 3</t>
  </si>
  <si>
    <t xml:space="preserve">Подпрограмма 1. </t>
  </si>
  <si>
    <t>Поддержка малых форм хозяйствования</t>
  </si>
  <si>
    <t xml:space="preserve">Подпрограмма 2 </t>
  </si>
  <si>
    <t>Устойчивое развитие сельских территорий</t>
  </si>
  <si>
    <t xml:space="preserve">Подпрограмма 3 </t>
  </si>
  <si>
    <t>Переселение граждан из аварийного жилищного фонда в муниципальных образованиях</t>
  </si>
  <si>
    <t>Территориальное планирование, градостроительное занирование и документация по планировке территории</t>
  </si>
  <si>
    <t xml:space="preserve">Отдельные мероприятия </t>
  </si>
  <si>
    <t>Выполнение кадастровых работ в отношении земельных участков для муниципального жилья</t>
  </si>
  <si>
    <t xml:space="preserve">Мероприятие 2.1. </t>
  </si>
  <si>
    <t xml:space="preserve">Мероприятие 1. </t>
  </si>
  <si>
    <t>Субсидии вновь созданным субъектам малого и среднего предпринимательства на возмещение части расходов, связанных с приобретеннием и созданием основных средств и началом коммерческой деятельности</t>
  </si>
  <si>
    <t xml:space="preserve">Мероприятие 2. 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</si>
  <si>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</t>
  </si>
  <si>
    <t>Оформление справки о зарегистрированных правах</t>
  </si>
  <si>
    <t>Оценка муниципального имущества</t>
  </si>
  <si>
    <t>Сохранение культурного наследия</t>
  </si>
  <si>
    <t>Поддержка искусства и народного творчества</t>
  </si>
  <si>
    <t>Развитие молодежной политики</t>
  </si>
  <si>
    <t xml:space="preserve">Подпроограмма 2 </t>
  </si>
  <si>
    <t>Повышение гражданской активности молодежи в решении задач социально- экономического развития района</t>
  </si>
  <si>
    <t>Обеспечение жильем молодых семей</t>
  </si>
  <si>
    <t xml:space="preserve">Подпрограмма </t>
  </si>
  <si>
    <t>Профилактика безнадзорности и правонарушений</t>
  </si>
  <si>
    <t xml:space="preserve"> "Развитие и модернизация объектов коммунальной инфраструктуры Назаровского района"</t>
  </si>
  <si>
    <t xml:space="preserve">«Обеспечение населения Назаровского района чистой питьевой  водой» </t>
  </si>
  <si>
    <t>Мероприятие:</t>
  </si>
  <si>
    <t xml:space="preserve"> Проведение районных спортивно-массовых мероприятий, обеспечение участия спортсменов - членов сборных команд района по вида спорта в зональных, краевых соревнованиях</t>
  </si>
  <si>
    <t xml:space="preserve"> «Развитие образования»</t>
  </si>
  <si>
    <t>«Развитие дошкольного, общего и дополнительного образования».</t>
  </si>
  <si>
    <t>Обязательное страховаие гражданской ответственности владельца опасного объекта за приченение вреда в результате аварии на опасном объекте</t>
  </si>
  <si>
    <t>Информационное обеспечение администрации Назаровского района о черезвычайных проишствиях на териитории района</t>
  </si>
  <si>
    <t>Мероприятия по профилактике экстремизма и терроризма</t>
  </si>
  <si>
    <t xml:space="preserve">Мероприятие 1.1.   </t>
  </si>
  <si>
    <t>Информационно-телевизионное сопровождение деятельности органов местного самоуправления</t>
  </si>
  <si>
    <t xml:space="preserve">Мероприятие 1.2.   </t>
  </si>
  <si>
    <t>Информирование о деятельности администрации Назаровского района и ее структурных подразделений в печатных изданиях</t>
  </si>
  <si>
    <t>Разработка и содержание официального сайта органов местного самоуправления</t>
  </si>
  <si>
    <t xml:space="preserve">Мероприятие 1 </t>
  </si>
  <si>
    <t>Выполнение кадастровых работ, постановка на кадастровый учет и получение кадастровых паспортов</t>
  </si>
  <si>
    <t xml:space="preserve">Мероприятие: </t>
  </si>
  <si>
    <t>Проведение районных спортивно-массовых мероприятий, обеспечение участия спортсменов - членов сборных команд района по вида спорта в зональных, краевых соревнованиях</t>
  </si>
  <si>
    <t>Проведение районных культурно-досуговых мероприятий</t>
  </si>
  <si>
    <t>Вовлечение молодых граждан в массовые мероприятия патриотической направленности</t>
  </si>
  <si>
    <t>Создание рабочих мест для несовершеннолетних граждан, проживающих в районе</t>
  </si>
  <si>
    <r>
      <t>Подпрограмма 1</t>
    </r>
    <r>
      <rPr>
        <i/>
        <sz val="8"/>
        <rFont val="Times New Roman"/>
        <family val="1"/>
      </rPr>
      <t xml:space="preserve"> </t>
    </r>
  </si>
  <si>
    <t>Развитие и модернизация объектов коммунальной инфраструктуры Назаровского района"</t>
  </si>
  <si>
    <r>
      <rPr>
        <b/>
        <i/>
        <sz val="8"/>
        <rFont val="Times New Roman"/>
        <family val="1"/>
      </rPr>
      <t xml:space="preserve">Подпрограмма 2 </t>
    </r>
    <r>
      <rPr>
        <i/>
        <sz val="8"/>
        <rFont val="Times New Roman"/>
        <family val="1"/>
      </rPr>
      <t xml:space="preserve"> </t>
    </r>
  </si>
  <si>
    <t>«Обеспечение населения Назаровского района чистой питьевой  водой»</t>
  </si>
  <si>
    <t>Софинансирование расходов из районного бюджета на поддержку отрасли культуры за счет средств федерального бюджета</t>
  </si>
  <si>
    <t>Софинансирование расходов из районного бюджета на поддержку отрасли культуры за счет средств краевого бюджета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</si>
  <si>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</t>
  </si>
  <si>
    <t>МП "Управление муниципальными финансами"</t>
  </si>
  <si>
    <t>Разработка проектно-сметной документации и проведение государственной экспертизы для объектов муниципальных учреждений</t>
  </si>
  <si>
    <t>0630083440</t>
  </si>
  <si>
    <t>0630010210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</si>
  <si>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</si>
  <si>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0630010310</t>
  </si>
  <si>
    <t>Предоставление социальных выплат молодым семьям на приобретение (строительство) жилья</t>
  </si>
  <si>
    <t>Основное мероприятие 30</t>
  </si>
  <si>
    <t>Основное мероприятие 32</t>
  </si>
  <si>
    <t>Основное мероприятие 33</t>
  </si>
  <si>
    <t>Основное мероприятие 34</t>
  </si>
  <si>
    <t>Обеспечение жизнедеятельности образовательных учреждений района муниципальной программы  Назаровского района "Развитие образования"</t>
  </si>
  <si>
    <t>0140078400</t>
  </si>
  <si>
    <t>Основное мероприятие 35</t>
  </si>
  <si>
    <t>Подержка отрасли культуры</t>
  </si>
  <si>
    <t>06100R5190</t>
  </si>
  <si>
    <t>Средства на повышение размеров оплаты труда основного персонала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</si>
  <si>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Государственная поддержка комплексного развития муниципальных учреждений культуры</t>
  </si>
  <si>
    <t>0630074490</t>
  </si>
  <si>
    <t>Поддержка отрасли (государственная поддержка лучших работников муниципальных учреждений культуры, находящихся на территории сельских поселений)</t>
  </si>
  <si>
    <t>852</t>
  </si>
  <si>
    <t>Информация о целевых показателях и показателях результативности муниципальной программы Назаровского района</t>
  </si>
  <si>
    <t>Реализация мероприятий федеральной целевой программы "Устойчивое развитие сельских территорий 2014-2017 годы и на период до 2020 года"</t>
  </si>
  <si>
    <t xml:space="preserve">"Развитие малого и среднего предпринимательства на территории Назаровского района" </t>
  </si>
  <si>
    <t>06100L5190</t>
  </si>
  <si>
    <t>0630083830</t>
  </si>
  <si>
    <t xml:space="preserve"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</t>
  </si>
  <si>
    <t>Расходы на выплаты персоналу бюджетных учреждений клубного типа за счет средств по передаче полномочий сельскими поселениями</t>
  </si>
  <si>
    <t>0630083890</t>
  </si>
  <si>
    <t>03100S5710</t>
  </si>
  <si>
    <t>Подпрограмма3</t>
  </si>
  <si>
    <t>0350083440</t>
  </si>
  <si>
    <t>01400S8400</t>
  </si>
  <si>
    <t>01100R0970</t>
  </si>
  <si>
    <t>Разработка проектно-сметной документации и проведение государственной экспертизы дляобъектов муниципальных учреждений Назаровского района</t>
  </si>
  <si>
    <t>Основное мероприятие 36</t>
  </si>
  <si>
    <t>Приложение № 11</t>
  </si>
  <si>
    <t>к Порядку принятия решений о разработке муниципальных Назаровского района, их формировании и реализации</t>
  </si>
  <si>
    <t>Расшифровка финансирования по объектам капитального строительства, муниципальной собственности Назаровского района</t>
  </si>
  <si>
    <r>
      <t xml:space="preserve">по:  </t>
    </r>
    <r>
      <rPr>
        <u val="single"/>
        <sz val="12"/>
        <rFont val="Times New Roman"/>
        <family val="1"/>
      </rPr>
      <t>МКУ служба "Заказчик" Назаровского района</t>
    </r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</si>
  <si>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</si>
  <si>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</si>
  <si>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</si>
  <si>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</si>
  <si>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по ПСД (в ценах        ___г.)</t>
  </si>
  <si>
    <t>в ценах контракта</t>
  </si>
  <si>
    <t>в ценах контракта, всего в том числе</t>
  </si>
  <si>
    <t>аванс</t>
  </si>
  <si>
    <t xml:space="preserve"> краевой бюджеты</t>
  </si>
  <si>
    <t>ввод в действие (квартал)</t>
  </si>
  <si>
    <t>всего, в том числе</t>
  </si>
  <si>
    <t>единица</t>
  </si>
  <si>
    <t xml:space="preserve">Итого </t>
  </si>
  <si>
    <t>Мощность</t>
  </si>
  <si>
    <t>Подпрограмма 1.1. 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</t>
  </si>
  <si>
    <t>Обеспечение мер социальной поддержки отдельных категорий граждан</t>
  </si>
  <si>
    <t>Обеспечение реализации муниципальной программы</t>
  </si>
  <si>
    <t>0220001510</t>
  </si>
  <si>
    <t>0230075130</t>
  </si>
  <si>
    <t>1.1 Предоставление пенсии за выслугу лет муниципальным служащим</t>
  </si>
  <si>
    <t>1.2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09.12.2010 №11-5397)</t>
  </si>
  <si>
    <t>0110010480</t>
  </si>
  <si>
    <t>Основное мероприятие 37</t>
  </si>
  <si>
    <t>01100R0271</t>
  </si>
  <si>
    <t>01100L0271</t>
  </si>
  <si>
    <t>0110088170</t>
  </si>
  <si>
    <t>Развитие в Назаровском районе системы отдыха, оздоровления и занятости детей муниципальной программы Назаровского района "Развитие образования"</t>
  </si>
  <si>
    <t>013007649Г</t>
  </si>
  <si>
    <t>013007649Д</t>
  </si>
  <si>
    <t>Оплата стоимости набора продуктов питания или готовых блюд и их транспортировки в лагерях с дневным пребыванием детей за счет родительской платы в рамках государственной программы Красноярского края</t>
  </si>
  <si>
    <t>0130081470</t>
  </si>
  <si>
    <t>0130081460</t>
  </si>
  <si>
    <t>0150010470</t>
  </si>
  <si>
    <t xml:space="preserve">Руководство и управление в сфере установленных функций органов местного самоуправления 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</si>
  <si>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родительской платы в рамках государственной программы Красноярского края  "Развитие образования"</t>
  </si>
  <si>
    <t>0120081300</t>
  </si>
  <si>
    <t>Основное мероприятие 18</t>
  </si>
  <si>
    <t>Основное мероприятие 27</t>
  </si>
  <si>
    <t>Основное мероприятие 31</t>
  </si>
  <si>
    <t>Доля расходов на обслуживание муниципального долга муниципального района в объеме расходов районного бюджета, за исключением объема расходов, которые осуществляются за счет субвенций, предоставляемых из бюджетной системы Российской Федерации</t>
  </si>
  <si>
    <t>1.2.1</t>
  </si>
  <si>
    <t>1.2.2</t>
  </si>
  <si>
    <t>Доля расходов на обслуживание муниципального долга муниципального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</si>
  <si>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 xml:space="preserve">На офмциальном сайте администрации района создано информационное окно "Бюджет для граждан", в настоящее время окно "Открытый бюджет" не создано по причине того, что разработка нового формата официального сайта не произведена  </t>
  </si>
  <si>
    <t>1. 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09.12.2010 №11-5397)</t>
  </si>
  <si>
    <t>1.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№17-4294)</t>
  </si>
  <si>
    <t>Основное мероприятие 28</t>
  </si>
  <si>
    <t>0150080210</t>
  </si>
  <si>
    <t>0150010400</t>
  </si>
  <si>
    <t>"Развитие образования на 2018-2020 годы"</t>
  </si>
  <si>
    <t>Осуществление полномочий по формированию и содержанию муниципального архива, включая хранение архивных фондов поселений</t>
  </si>
  <si>
    <t>Содействие развитию налогового потенциала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</si>
  <si>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</t>
  </si>
  <si>
    <t>Мероприятие 1.1</t>
  </si>
  <si>
    <t xml:space="preserve">Мероприятие 1.2 </t>
  </si>
  <si>
    <t xml:space="preserve">Мероприятия 1.3 </t>
  </si>
  <si>
    <t xml:space="preserve">Мероприятие 3. </t>
  </si>
  <si>
    <t>Мероприятие 2.</t>
  </si>
  <si>
    <t>0630077450</t>
  </si>
  <si>
    <t>06300S7450</t>
  </si>
  <si>
    <t>0630010470</t>
  </si>
  <si>
    <t>0630010490</t>
  </si>
  <si>
    <t>0630081280</t>
  </si>
  <si>
    <t>Средства на повышение размеров оплаты труда работников бюджетной сферы с 1 января 2018 года на 4 процента</t>
  </si>
  <si>
    <t>0810010470</t>
  </si>
  <si>
    <t>08300R4970</t>
  </si>
  <si>
    <t>Количество граждан, ведущих личное подсобное хозяйство и участвующих в подпрограмме, погасивших кредитные обязательства, полученные до 2016 года</t>
  </si>
  <si>
    <t>чел.</t>
  </si>
  <si>
    <t>Количество молодых семей и молодых специалистов, проживающих в сельской местности, улучшивших жилищные условия</t>
  </si>
  <si>
    <t>Количество обратившихся с укусами безнадзорных животных</t>
  </si>
  <si>
    <t>Доля исполненных бюджетных ассигнований, предусмотренных в програмном виде</t>
  </si>
  <si>
    <t>не менее 93</t>
  </si>
  <si>
    <t>Транспортная подвижность населения (количество поездок/количество жителей)</t>
  </si>
  <si>
    <t>поездок/чел</t>
  </si>
  <si>
    <t>Сокращение случаев ДТП с участием детей в населенных пунктах района (количество детей-участников ДТП/количество ДТП</t>
  </si>
  <si>
    <t>чел/ед.ДТП</t>
  </si>
  <si>
    <t xml:space="preserve">МП "Развитие малого и среднего предпринимательства на территории Назаровского района" </t>
  </si>
  <si>
    <t>ед.</t>
  </si>
  <si>
    <t>Мероприятия 1.4</t>
  </si>
  <si>
    <t>1150084770</t>
  </si>
  <si>
    <t>213</t>
  </si>
  <si>
    <t>211</t>
  </si>
  <si>
    <t>0310075710</t>
  </si>
  <si>
    <t>0340010470</t>
  </si>
  <si>
    <t>% от потребности</t>
  </si>
  <si>
    <t>% от общей численности населения</t>
  </si>
  <si>
    <t>0110077450</t>
  </si>
  <si>
    <t>Мероприятия 1.3 Разработка и содержание официального сайта органов местного самоуправления</t>
  </si>
  <si>
    <t>Проведение обследования муниципальных жилых домов с подготовкой технического заключения</t>
  </si>
  <si>
    <t>Целевой показатель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</si>
  <si>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</si>
  <si>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чел</t>
  </si>
  <si>
    <t>Доля детей, привлекаемых к участию в творческих мероприятиях в общем числе детей</t>
  </si>
  <si>
    <t>экз.</t>
  </si>
  <si>
    <t>Число участников клубных формирований для детей в возрасте до 14 лет включительно</t>
  </si>
  <si>
    <t>Количество посетителей на платных мероприятиях</t>
  </si>
  <si>
    <t>Увеличение количества посещений культурно-досуговых мероприятий</t>
  </si>
  <si>
    <t>по сравнению</t>
  </si>
  <si>
    <t>Организация и проведение общерайонных культурно-досуговых мероприятий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</si>
  <si>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</si>
  <si>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</si>
  <si>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Снижение интегрального показателя аварийности инженерных сетей  </t>
  </si>
  <si>
    <t xml:space="preserve"> Теплоснабжение</t>
  </si>
  <si>
    <t xml:space="preserve">Водоснабжение </t>
  </si>
  <si>
    <t>Водоотведение</t>
  </si>
  <si>
    <t>Снижение потерь энергоресурсов в инженерных сетях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</si>
  <si>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</si>
  <si>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</si>
  <si>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Доля уличной канализационной сети, нуждающейся в замене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</si>
  <si>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</si>
  <si>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Подпрограмма 3. Обеспечение реализации муниципальной программы и прочие мероприятия</t>
  </si>
  <si>
    <t>Доля исполненных бюджетных ассигнований, предусмотренных в муниципальной  программе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</si>
  <si>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</si>
  <si>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Доля устраненных недостатков от общего числа выявленных при обследовании жилищного фонда</t>
  </si>
  <si>
    <t>не менее 80,5</t>
  </si>
  <si>
    <t>не менее 81</t>
  </si>
  <si>
    <t>не менее 82</t>
  </si>
  <si>
    <t>Подготовка генеральных планов территорий сельсоветов</t>
  </si>
  <si>
    <t>Приведение градостроительной документации в соответствие (внесение изменений в схему территориального планирования, ген. планы, ПЗиЗ поселений)</t>
  </si>
  <si>
    <t>Автоматизация формирования основной градостроительной документации</t>
  </si>
  <si>
    <t>кол-во объектов</t>
  </si>
  <si>
    <t>Мероприятие 2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</si>
  <si>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</si>
  <si>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</si>
  <si>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t xml:space="preserve">Целевой показатель 2: Удельный вес молодых граждан, проживающих в Назаровском районе, вовлеченных в реализацию социально-экономических проектов  </t>
  </si>
  <si>
    <t xml:space="preserve">Задача 1: Создание условий успешной социализации и эффективной самореализации молодежи Назаровского района    </t>
  </si>
  <si>
    <t>Целевой индикатор 1:
количество социально-экономических проектов, реализуемых молодежью района</t>
  </si>
  <si>
    <t>Целевой индикатор 2: количество благополучателей – граждан, проживающих в Назаровском районе, получающих безвозмездные услуги от участников молодежных социально-экономических проектов</t>
  </si>
  <si>
    <t>Целевой индикатор 3: доля молодежи систематически посещающей кружки, секции, клубы от общего количества молодежи района</t>
  </si>
  <si>
    <t>Целевой индикатор 1: количество молодых граждан, участвующих в мероприятиях по патриотическому воспитанию</t>
  </si>
  <si>
    <t>Целевой индикатор 2: количество созданных рабочих мест для несовершеннолетних граждан, проживающих в Назаровском районе</t>
  </si>
  <si>
    <t xml:space="preserve">Целевой индикатор 1: доля  молодых семей, улучшивших жилищные  условия за счет полученных социальных выплат, к общему количеству молодых семей, состоящих на учете  нуждающихся в улучшении жилищных условий </t>
  </si>
  <si>
    <t>Уменьшение удельного веса преступлений, совершенных несовершеннолетними, в общей структуре преступности</t>
  </si>
  <si>
    <t>Число аварий в системах водоснабжения, водоотведения и очистки сточных вод</t>
  </si>
  <si>
    <t>аварий на 1000 км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</si>
  <si>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</si>
  <si>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</si>
  <si>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Подключение дополнительных электрических нагрузок</t>
  </si>
  <si>
    <t>Мвт</t>
  </si>
  <si>
    <t xml:space="preserve">Снижение темпов износа объектов коммунальной инфраструктуры </t>
  </si>
  <si>
    <t xml:space="preserve">Выполнение кадастровых работ и
формирование земельных участков под объектами недвижимости 
(межевание и кадастровый учет)
</t>
  </si>
  <si>
    <t xml:space="preserve">Расчет экономически  обоснованных величин коэффициентов вида разрешенного использования земельного участка и 
Коэффициентов, учитывающих категории арендаторов  (К1 и  К2)
</t>
  </si>
  <si>
    <t>Количество спортивных сооружений Назаровского района</t>
  </si>
  <si>
    <t>Доля граждан Назаровского района, систематически занимающихся физической культурой и спортом, всего</t>
  </si>
  <si>
    <t>Единовременная пропускная способность спортивных сооружений Назаровского района</t>
  </si>
  <si>
    <t>Численность лиц, систематически занимающихся физической культурой и спортом, всего</t>
  </si>
  <si>
    <t>Количество участников официальных физкультурных мероприятий и спортивных соревнований, проводимых на территории Назаровского района, согласно календарному плану официальных физкультурных мероприятий и спортивных мероприятий Назаровского района официальных физкультурных мероприятий и спортивных соревнований межрегионального, всероссийского, международного уровня, проводимых на территории Красноярского края</t>
  </si>
  <si>
    <t>Обеспеченность спортивными сооружениями</t>
  </si>
  <si>
    <t>Количество оборудованных мест (площадок) накопления твердых коммунальных отходов</t>
  </si>
  <si>
    <t>шт.</t>
  </si>
  <si>
    <t>за 2019 г. (нарастающим итогом)</t>
  </si>
  <si>
    <t>Удельный вес численности населения в возрасте 5-18 лет, охваченного образованием, в общей численности населения в возрасте 5-18 лет,в 2018 году – 99,9% в 2019 году – 99,9%, в 2020 году – 99,9%, в 2021 году – 99,9%;</t>
  </si>
  <si>
    <t>2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</si>
  <si>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Назаровского района (с учетом групп кратковременного пребывания), в 2018 году – 100%, 2019 году – 100%, в 2020 году – 100%, в 2021 году – 100%;</t>
  </si>
  <si>
    <t>3</t>
  </si>
  <si>
    <t xml:space="preserve">Отношение среднего балла ЕГЭ (в расчете на 1 предмет) в 10 % школах Красноярского края с лучшими результатами ЕГЭ к среднему баллу ЕГЭ (в расчете на 1 предмет) в 10 % школ Назаровского района с худшими результатами ЕГЭ в 2018 году – 11%, в 2019 году – 10%, в 2020 году – 10%; в 2021 году - 9% </t>
  </si>
  <si>
    <t>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</si>
  <si>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в 2018 году – 74,36%, в 2019 году – 75,00%, в 2020 году – 75%, в 2021 году – 75%</t>
  </si>
  <si>
    <t>5</t>
  </si>
  <si>
    <t>Доля детей с 1,5 до 3-х лет, охваченных услугами дошкольного образования в 2018 году – 35,5%,в 2019 году – 50,5%,в 2020 году – 50,5%, в 2021 году – 52,5%</t>
  </si>
  <si>
    <t>6</t>
  </si>
  <si>
    <t>Доля учителей, освоивших методику преподавания по современным (межпредметным) технологиям и реализующих ее в образовательном процессе, в общей численности учителей в 2018 году – 37%,в 2019 году – 39%,в 2020 году – 39%, в 2021 году – 40%</t>
  </si>
  <si>
    <t>7</t>
  </si>
  <si>
    <t>Доля образовательных учреждений, в которых разработаны и реализуются мероприятия по повышению качества образования в общеобразовательных учреждениях, показавших низкие образовательные результаты по итогам учебного года, и в общеобразовательных учреждениях, функционирующих в неблагоприятных социальных условиях, в общем количестве образовательных учреждений в 2018 году – 15%, в 2019 году – 22%, в 2020 году – 30%, в 2021 году – 38%</t>
  </si>
  <si>
    <t>8</t>
  </si>
  <si>
    <t>Доля педагогических работников образовательных учреждений, прошедших переподготовку или повышение квалификации по вопросам образования обучающихся с ограниченными возможностями здоровья и инвалидностью, в общей численности педагогических работников, работающих с детьми с ограниченными возможностями здоровья в 2018 году – 70%, в 2019 году – 70%, в 2020 году – 73%, в 2021 году – 75%</t>
  </si>
  <si>
    <t>9</t>
  </si>
  <si>
    <t>Доля образовательных учреждений, реализующих  образовательные программы, в которых созданы современные материально-технические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здоровья, в общем количестве организаций, реализующих адаптированные образовательные программы в 2018 году – 40%, в 2019 году – 50%, в 2020 году – 55%, в 2021 году – 60%;</t>
  </si>
  <si>
    <t>10</t>
  </si>
  <si>
    <t>Доля образовательных учреждений, реализующих  образовательные программы в сетевой форме в 2018 году – 30%, в 2019 году –30%, в 2020 году – 38%, в 2021 году – 38%</t>
  </si>
  <si>
    <t>11</t>
  </si>
  <si>
    <t>Доля образовательных учреждений, реализующих проекты по созданию образовательной среды для выполнения требований к результатам федеральных государственных образовательных стандартов, концепций школьного филологического образования, школьного географического образования, школьного технологического образования, школьного образования в сфере иностранных языков,  историко-культурного стандарта, использованию учебного и лабораторного оборудования в 2018 году – 30%, в 2019 году – 38%, в 2020 году – 50%, в 2021 году – 60%</t>
  </si>
  <si>
    <t>12</t>
  </si>
  <si>
    <t>доля образовательных учреждений, реализующих проект «Растём вместе» в 2018 году – 25%, в 2019 году – 35%, в 2020 году – 35%, в 2021 году – 38%</t>
  </si>
  <si>
    <t>13</t>
  </si>
  <si>
    <t>Доля образовательных учреждений, использующих в деятельности  частно-государственные отношения в 2018 году – 14%, в 2019 году – 14%, в 2020 году – 21%, в 2021 году – 21%;</t>
  </si>
  <si>
    <t>14</t>
  </si>
  <si>
    <t>Доля образовательных учреждений, участвующих в грантовых мероприятиях в 2018 году – 50%, в 2019 году – 60%, в 2020 году – 75%, в 2021 году – 85%;</t>
  </si>
  <si>
    <t>15</t>
  </si>
  <si>
    <t>Доля детей с особыми потребностями - одаренных детей, детей-сирот и детей, оставшихся без попечения родителей, детей-инвалидов, детей, находящихся в трудной жизненной ситуации занятых в системе дополнительного образования в 2018 году – 70%, в 2019 году – 70%, в 2020 году – 75%, в 2021 году – 75%</t>
  </si>
  <si>
    <t>16</t>
  </si>
  <si>
    <t>Доля воспитанников и обучающихся, вовлечённых в активную социальную практику в общем количестве в 2018 году – 30%, в 2019 году – 35%, в 2020 году – 40%, в 2021 году – 45%</t>
  </si>
  <si>
    <t>17</t>
  </si>
  <si>
    <t>Доля образовательных учреждений, реализующих программы развития воспитания в рамках муниципальной программы на основе взаимодействия образовательных учреждений, учреждений дополнительного образования, учреждений культуры, родительской общественности в 2018 году – 50%, в 2019 году – 60%, в 2020 году – 70%, в 2021 году – 80%</t>
  </si>
  <si>
    <t>18</t>
  </si>
  <si>
    <t>Доля образовательных учреждений, имеющих систематически работающие службы медиации в 2018 году – 40%, в 2019 году – 58%, в 2020 году – 58%, в 2021 году – 65%</t>
  </si>
  <si>
    <t>19</t>
  </si>
  <si>
    <t>Доля образовательных учреждений, реализующих программы и модули дополнительного образования в сетевой форме, в том числе в сфере научно-технического творчества, робототехники в 2018 году – 45%, в 2019 году – 50%, в 2020 году – 60%, в 2021 году – 75%</t>
  </si>
  <si>
    <t>20</t>
  </si>
  <si>
    <t>Доля образовательных учреждений, осуществляющих организацию отдыха и оздоровления детей, дополнительного образования детей в рамках образовательных программ, реализуемых в каникулярные периоды в 2018 году – 8%, в 2019 году – 20%, в 2020 году – 50%, в 2021 году – 75%</t>
  </si>
  <si>
    <t>21</t>
  </si>
  <si>
    <t>Доля учащихся образовательных учреждений, победителей и призёров зональных, региональных и всероссийских мероприятий, направленных  на выявление и развитие творческих и интеллектуальных способностей в 2018 году – 3%, в 2019 году – 5%, в 2020 году – 7%, в 2021 году – 10%</t>
  </si>
  <si>
    <t>22</t>
  </si>
  <si>
    <t>Доля образовательных учреждений, реализующих в образовательном процессе программы охраны и укрепления здоровья детей, в том числе, программу «Здоровая Россия - общее дело» в 2018 году – 10%, в 2019 году – 15%, в 2020 году – 30%, в 2021 году – 60%</t>
  </si>
  <si>
    <t>23</t>
  </si>
  <si>
    <t xml:space="preserve">Доля образовательных учреждений, внедряющих  систему программирующего мониторинга и независимой системы оценки качества образования в 2018 году – 100%, в 2019 году – 100%, в 2020 году – 100%, в 2021 году – 100%; </t>
  </si>
  <si>
    <t>24</t>
  </si>
  <si>
    <t>Обеспечение реализации образовательной программы педагогами в соответствии с профессиональным образованием в 2018 году – 83%, в 2019 году – 85%, в 2020 году – 90%, в 2021 году – 95%;</t>
  </si>
  <si>
    <t>25</t>
  </si>
  <si>
    <t>Доля педагогов, прошедших  повышение квалификации для обеспечения качества дошкольного образования в 2018 году – 61%, в 2019 году – 73%, в 2020 году – 85%, в 2021 году – 90%</t>
  </si>
  <si>
    <t>26</t>
  </si>
  <si>
    <t>Доля педагогов, прошедших  повышение квалификации для обеспечения качества школьного образования в 2018 году – 56%, в 2019 году – 64%, в 2020 году – 72%, в 2021 году – 85%;</t>
  </si>
  <si>
    <t>27</t>
  </si>
  <si>
    <t>Доля молодых педагогов закрепившихся в образовательных учреждениях от числа прибывших в течение 3-х лет в 2018 году – 35 %, в 2019 году – 40%, в 2020 году – 55%, в 2021 году – 60%</t>
  </si>
  <si>
    <t>28</t>
  </si>
  <si>
    <t>Доля образовательных учреждений, в которых созданы и функционируют  системы оценки качества дошкольного образования, начального общего, основного общего и среднего общего образования, в общем количестве образовательных учреждений района в 2018 году – 100 %, в 2019 году – 100%, в 2020 году – 100%, в 2021 году – 100%</t>
  </si>
  <si>
    <t>Целевой показатель 1: Доля оздоровленных детей из числа детей, находящихся в трудной жизненной ситуации, подлежащих оздоровлению в Назаровском районе</t>
  </si>
  <si>
    <t>Охват граждан пожилого возраста и инвалидов всеми видами социального обслуживания на дому (на 1000 пенсионеров)</t>
  </si>
  <si>
    <t>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</t>
  </si>
  <si>
    <t>Уровень удовлетворенности граждан качеством предоставления услуг муниципальными учреждениями социального обслуживания населения</t>
  </si>
  <si>
    <t>Целевой показатель 3: Среднемесячная номинальная начисленная заработная плата работников муниципальных учреждений социального обслуживания населения</t>
  </si>
  <si>
    <t>Уровень исполнения субвенций на реализацию переданных полномочий края</t>
  </si>
  <si>
    <t>Уровень удовлетворенности жителей Назаровского района качеством предоставления государственных и муниципальных услуг в сфере социальной поддержки населения</t>
  </si>
  <si>
    <t>Удельный вес обоснованных жалоб к числу граждан, которым предоставлены государственные и муниципальные услуги по социальной поддержке в календарном году</t>
  </si>
  <si>
    <t>Предоставление пенсии за выслугу лет муниципальным служащим</t>
  </si>
  <si>
    <t>Мероприятие 1.2</t>
  </si>
  <si>
    <t>Обеспечение бесплатного проезда детей, и лиц, сопровождающих организованные группы детей, до места нахождения загородных оздоровительных лагерей и обратно (в соответствии с Законом края от 09.12.2010 №11-5397)</t>
  </si>
  <si>
    <t>Расходы по социальному обслуживанию граждан, в том числе по предоставлению иер социальной поддержки работникам муниципальных учреждений социального обслуживания (в соответствии с Законом края от 09.12.2010 №11-5397)</t>
  </si>
  <si>
    <t>0225Р352930</t>
  </si>
  <si>
    <t>Мероприятие 3.1</t>
  </si>
  <si>
    <t>Обеспечение реализации государственной и муниципальной социальной политики на территории муниципального района</t>
  </si>
  <si>
    <t>2018(отчетный год)</t>
  </si>
  <si>
    <t>2019(текущий год)</t>
  </si>
  <si>
    <t>2018 (отчетный год)</t>
  </si>
  <si>
    <t>2019 (текущий год)</t>
  </si>
  <si>
    <t>не более 15</t>
  </si>
  <si>
    <t>не менее 85</t>
  </si>
  <si>
    <t>не более 50</t>
  </si>
  <si>
    <t>Подпрограмма 2.</t>
  </si>
  <si>
    <t>130085290</t>
  </si>
  <si>
    <t>1310085290</t>
  </si>
  <si>
    <t>Подпроограмма 1.</t>
  </si>
  <si>
    <t xml:space="preserve">Подпрограмма 2. </t>
  </si>
  <si>
    <t>Отдельное мероприятие</t>
  </si>
  <si>
    <t xml:space="preserve">Наличие правоустанавливающих документов на земельные участки для муниципальных жилых объектов </t>
  </si>
  <si>
    <t>Постановка на инвентаризационный учет муниципальных жилых домов</t>
  </si>
  <si>
    <t>1.3</t>
  </si>
  <si>
    <t>Количество объектов недвижимости (ОКС), на которые получены свидетельства о государственной регистрации права муниципальной собственности</t>
  </si>
  <si>
    <t>Количество земельных участков, на которые получены свидетельства о государственной регистрации права муниципальной собственности</t>
  </si>
  <si>
    <t>Количество безхозяйных объектов, прошедших государственную регистрацию</t>
  </si>
  <si>
    <t>1558709</t>
  </si>
  <si>
    <t>1550087020</t>
  </si>
  <si>
    <t>1558704</t>
  </si>
  <si>
    <t>Мероприятие 1.</t>
  </si>
  <si>
    <t>Реформирование и модернизация жилищно-коммунального хозяйства и повышение энергетической эффективности</t>
  </si>
  <si>
    <t>Защита населения и территорий Назаровского района от чрезвычайных ситуаций природного и техногенного характера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</si>
  <si>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</si>
  <si>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 (за счет федеральных средств)</t>
  </si>
  <si>
    <t>Цели:</t>
  </si>
  <si>
    <t>Формирование целостности и эффективной системы управления энергосбережением и повышением энергетической эффективности</t>
  </si>
  <si>
    <t>показачели:</t>
  </si>
  <si>
    <t>Доля убыточных организаций жилищно-коммунального хозяйства</t>
  </si>
  <si>
    <t>Уровень износа коммунальной инфраструктуры</t>
  </si>
  <si>
    <t>Динамика энергоемкости валового регионального продукта</t>
  </si>
  <si>
    <t>кг у. т.</t>
  </si>
  <si>
    <t>1.1.1</t>
  </si>
  <si>
    <t>1.1.2</t>
  </si>
  <si>
    <t>1.2.3</t>
  </si>
  <si>
    <t>1.2.4</t>
  </si>
  <si>
    <t>1.2.5</t>
  </si>
  <si>
    <t>1.2.6</t>
  </si>
  <si>
    <t>Задача 2. Внедрение рыночных механизмов жилищно-коммунального хозяйства и обеспечение доступности предоставляемых коммунальных услуг</t>
  </si>
  <si>
    <t>Задача 3 Предупреждение ситуаций, которые могут привести к нарушению функционирования систем жизнеобеспечения населения</t>
  </si>
  <si>
    <t>Задача 4 Обеспечение реализации муниципальной программы</t>
  </si>
  <si>
    <t>4.1</t>
  </si>
  <si>
    <t>4.2</t>
  </si>
  <si>
    <t>4.3</t>
  </si>
  <si>
    <t>не менее 83</t>
  </si>
  <si>
    <t>Обеспечение населения края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населением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</si>
  <si>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</si>
  <si>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 xml:space="preserve"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</si>
  <si>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0310083080</t>
  </si>
  <si>
    <t>"Обеспечение реализации мунициальной программы и прочие мероприятия"</t>
  </si>
  <si>
    <t>Отдельные мероприятия</t>
  </si>
  <si>
    <t>Мероприятие 1</t>
  </si>
  <si>
    <t>Реализация отдельных мер по обеспечению ограничения платы граждан за коммунальные услуги</t>
  </si>
  <si>
    <t>Организация проведения капитального и текущего ремонта общего имущества в домах, находящихся в муниципальной собственности</t>
  </si>
  <si>
    <t>Мероприятие 3</t>
  </si>
  <si>
    <t>Мероприятие 4</t>
  </si>
  <si>
    <t>Сметная стоимость  по утвержденной ПСД  ( в ценах        2019г.)</t>
  </si>
  <si>
    <t xml:space="preserve">по ПСД (в ценах 2019 г.) </t>
  </si>
  <si>
    <t>План на  2019 год</t>
  </si>
  <si>
    <t>Финансирование за 2019г.</t>
  </si>
  <si>
    <t>Капитальный ремонт жилого помещения, расположенного по адресу: Красноярский край, Назаровский район, с. Сахапта, ул. Советская, 2Б</t>
  </si>
  <si>
    <t>Целевой показатель 1: Количество поддержанных социально-экономических проектов, реализуемых молдодежью Назаровского района</t>
  </si>
  <si>
    <t>ед</t>
  </si>
  <si>
    <t>Целевой показатель 3: Количество благополучателей-граждан, проживающих в Назаровском районе, получающих безвозмездные услуги от участников молодежных социально-экономических проектов</t>
  </si>
  <si>
    <t>Целевой показатель 4: Доля молодых семей, улучшивших жилищные условия за счет полученных социальных выплат, к общему количеству молодых семей, состоящих на учете нуждающихся в улучшении жилищных условий</t>
  </si>
  <si>
    <t>Целевой показатель 1: Уменьшение удельного веса преступлений, совершенных несовершеннолетними, в общей структуре преступности</t>
  </si>
  <si>
    <t>1.4.1</t>
  </si>
  <si>
    <t>1.4</t>
  </si>
  <si>
    <t>1.3.1</t>
  </si>
  <si>
    <t>Поддержка деятельности муниципальных молодежных центров за счет средств краевого бюджета</t>
  </si>
  <si>
    <t>Расходы на развитие системы патриотического воспитания за счет средств краевого и районного бюджетов</t>
  </si>
  <si>
    <t>08200S4540</t>
  </si>
  <si>
    <t>08300L4970</t>
  </si>
  <si>
    <t>Мероприятие 1. 1</t>
  </si>
  <si>
    <t>Создание и содержание мест (площадок) накопления твердых коммунальных отходов</t>
  </si>
  <si>
    <t>0550083700</t>
  </si>
  <si>
    <t>Мероприятие 1. 2</t>
  </si>
  <si>
    <t>Изготовление и установка контейнеров для сбора ТБО на территории населенных пунктов Назаровского района</t>
  </si>
  <si>
    <t>Средства, обеспечивающие с 1 октября 2019 года повышение на 4,3 процента минимальных размеров окладов</t>
  </si>
  <si>
    <t>0110010230</t>
  </si>
  <si>
    <t>0110010370</t>
  </si>
  <si>
    <t xml:space="preserve">Средства на повышение размеров оплаты труда работников бюджетной сферы Красноярского края с 1 января 2018 года на 4 процента </t>
  </si>
  <si>
    <t>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образовангия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</si>
  <si>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Финансовой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дошкольных общеобразовательных организациях, обеспечение дополнительного образования</t>
  </si>
  <si>
    <t>Обеспечение выделения средств на осуществление присмотра и ухода за детьми-инвалидами, детьми-сиротами и детей, оставшихся без попесения родителей</t>
  </si>
  <si>
    <t>Развитие инфраструктуры общеобразовательных учреждений за счет средств краевого бюджета</t>
  </si>
  <si>
    <t>Финансовой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 общеобразовательных организациях, обеспечение дополнительного образования детей в муниципальных образовательных организациях</t>
  </si>
  <si>
    <t>0110080010</t>
  </si>
  <si>
    <t>0110080020</t>
  </si>
  <si>
    <t>0110080030</t>
  </si>
  <si>
    <t>Осуществление части переданных полномочий в соответствии с действующим законодательством РФ полномочий муниципальных образований</t>
  </si>
  <si>
    <t>0110081100</t>
  </si>
  <si>
    <t xml:space="preserve">Поощрение лучших выпускников общеообразовательных учреждений за счет целевых пожертвований </t>
  </si>
  <si>
    <t>Расходы на погашение кредиторской задолженности прошлых лет</t>
  </si>
  <si>
    <t>0110081280</t>
  </si>
  <si>
    <t>Поощрение победителей, участников конкурсов в сфере образования за счет целевых пожертвований</t>
  </si>
  <si>
    <t>Расходы на организацию питания обучающихся в общеобразовательных учреждениях за счет средств родительской платы</t>
  </si>
  <si>
    <t>0110081360</t>
  </si>
  <si>
    <t>Расходы на обеспечение выплаты 30 процентов до уровня минимальной оплаты труда за счет средств районного бюджета</t>
  </si>
  <si>
    <t>0110081520</t>
  </si>
  <si>
    <t>Основное мероприятие 38</t>
  </si>
  <si>
    <t>Основное мероприятие 39</t>
  </si>
  <si>
    <t>Основное мероприятие 40</t>
  </si>
  <si>
    <t>Возврат субсидий прошлых лет</t>
  </si>
  <si>
    <t>Основное мероприятие 41</t>
  </si>
  <si>
    <t>Софинансирование расходов на реализацию мероприятий в сфере обеспечения доступности приоритетных объектов и услуг в приоритетных сферах жизнидеятельности инвалидов и других маломобильных групп населения</t>
  </si>
  <si>
    <t>Основное мероприятие 42</t>
  </si>
  <si>
    <t>Реализация мероприятий в сфере обеспечения доступности приоритетных объектов и услуг в приритетных сферах жизнидеятельности инвалидов и других маломобильных групп населения</t>
  </si>
  <si>
    <t>Основное мероприятие 43</t>
  </si>
  <si>
    <t>Основное мероприятие 44</t>
  </si>
  <si>
    <t>Основное мероприятие 45</t>
  </si>
  <si>
    <t>Софинансирование расходов на развитие инфраструктуры общеобразовательных учреждений за счет средств районного бюджета</t>
  </si>
  <si>
    <t>01100S5630</t>
  </si>
  <si>
    <t>Основное мероприятие 46</t>
  </si>
  <si>
    <t>Расходы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</si>
  <si>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01100S7450</t>
  </si>
  <si>
    <t>Основное мероприятие 47</t>
  </si>
  <si>
    <t>Основное мероприятие 48</t>
  </si>
  <si>
    <t>Основное мероприятие 49</t>
  </si>
  <si>
    <t>01100S6500</t>
  </si>
  <si>
    <t>Основное мероприятие 50</t>
  </si>
  <si>
    <t>0110088130</t>
  </si>
  <si>
    <t>Основное мероприятие 51</t>
  </si>
  <si>
    <t>Основное мероприятие 52</t>
  </si>
  <si>
    <t>Основное мероприятие 53</t>
  </si>
  <si>
    <t>01100Е0970</t>
  </si>
  <si>
    <t>Основное мероприятие 54</t>
  </si>
  <si>
    <t>Основное мероприятие 55</t>
  </si>
  <si>
    <t xml:space="preserve">Оплата стоимости путевок для детей в краевые государственные и негосударственные организации отдыха детей и оздоровления, зарегистрированные на территории края, муниципальные лагеря за счет средств родительской платы </t>
  </si>
  <si>
    <t xml:space="preserve"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</t>
  </si>
  <si>
    <t xml:space="preserve">Софинансирование расходов на осуществление развития и повышения качества работы муниципальных учреждений , предоставление новых муниципальных услуг , повышение их качества 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</si>
  <si>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</si>
  <si>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платы(минимального размера оплаты труда)</t>
  </si>
  <si>
    <t>0150010210</t>
  </si>
  <si>
    <t xml:space="preserve">Средства на повышение с 1 октября 2019 года на 4,3 процента заработной платы </t>
  </si>
  <si>
    <t>0150010380</t>
  </si>
  <si>
    <t xml:space="preserve">Средства на повышение размеров оплаты труда  работников бюджетной сферы Красноярского края с 1 января 2018 года на 4 процента </t>
  </si>
  <si>
    <t>0150081280</t>
  </si>
  <si>
    <t>Средства на повышение с 1 октября 2019 года размеров оплаты труда водителей автобусов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</si>
  <si>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 и непосредственно осущемтвляющих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</si>
  <si>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 среднего общего образования в муниципальных дошкольных общеобразовательных организациях, обеспечение дополнительного образования</t>
  </si>
  <si>
    <t>Обеспечение выделения средств на осуществление присмотра и ухода за детьми-инвалидами, детьми-сиротами и детей, оставшихся без попечения родителей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</si>
  <si>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</si>
  <si>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 xml:space="preserve">Поощрение лучших выпускников общеобразовательных учреждений за счет целевых пожертвований  </t>
  </si>
  <si>
    <t xml:space="preserve">Поощрение победителей,участников конкурса в сфере образования за счет целевых пожертвований </t>
  </si>
  <si>
    <t xml:space="preserve">Софинансирование расходов на реализацию мероприятий в сфере обеспечения доступности приорететных объектов и услуг в приорететных сферах жизнедеятельности инвалидов и других маломобильных групп населения  </t>
  </si>
  <si>
    <t xml:space="preserve">Реализация мероприятий в сфере обеспечения доступности приоретных объектов и услуг в приорететных сферах жизнедеятельности инвалидов и других маломобильных групп населения </t>
  </si>
  <si>
    <t>Расходы связанные с уплатой государственной пошлины, обжалованием судебных актов и исполнением судебных актов</t>
  </si>
  <si>
    <t>Создание в общеобразовательных организациях, располженных в сельской местности, условий для занятий физической культурой</t>
  </si>
  <si>
    <t>Оплата стоимости путевок для детей в краевые государственные и негосударственные организации отдыха, оздоровления и занятости детей</t>
  </si>
  <si>
    <t>Оплата стоимости набора продуктов питания или готовых блюд и их транспортировки в лагерях с дневным пребыванием детей за счет родительской платы в рамках государственной программы Красноярского края  "Развитие образования"</t>
  </si>
  <si>
    <t xml:space="preserve">Средства на частичное финансирование(возмещение) расходов на повышение размеров оплаты труда отдельным категориям работников бюджетной сферы Красноярского края </t>
  </si>
  <si>
    <t>Руководство и управление в сфере установленных функций органов местного самоуправления</t>
  </si>
  <si>
    <t>Средства на повышение с 1 октября 2019 года на 4,3 процента заработной платы</t>
  </si>
  <si>
    <t>Количество экземпляров новых поступлений в библиотечные фонды общедоступных библиотек на 1 тыс чел населения</t>
  </si>
  <si>
    <t>Среднее число книговыдач в расчете на 1 тыс. чел. населения</t>
  </si>
  <si>
    <t>Количество посещений муниципальных библиотек (на 1 жителя в год)</t>
  </si>
  <si>
    <t>Среднее число участников клубных формирований в расчете на 1 тыс. человек населения</t>
  </si>
  <si>
    <t xml:space="preserve">Доля  библиотек, подключенных к сети Интернет, в общем количестве общедоступных библиотек </t>
  </si>
  <si>
    <t>Количество библиографических записей в сводном электронном каталоге МБУК "ЦБС Назаровского района"</t>
  </si>
  <si>
    <t>Выполнение кадастровых работ и оформление технической документации на объекты недвижимости</t>
  </si>
  <si>
    <t>Выполнение кадастровых работ и оформление технической документации на объекты недвижимости (бесхозяйное имущество)</t>
  </si>
  <si>
    <t>15587090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</si>
  <si>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</t>
  </si>
  <si>
    <t>Обследование объектов жилищно-коммунального хозяйства</t>
  </si>
  <si>
    <t>0310083090</t>
  </si>
  <si>
    <t>Целевой показатель 2: Доля граждан, получивших услуги в учреждениях социального обслуживания населения, в общем числе граждан, обратившихся за их получением</t>
  </si>
  <si>
    <t xml:space="preserve">Средства на повышение с 1 октября 2019 года на 4,3 процента заработной платы работников бюджетной сферы </t>
  </si>
  <si>
    <t>0810010380</t>
  </si>
  <si>
    <t>Обеспечение материальными ресурсами Назаровского района для ликвидации ЧС</t>
  </si>
  <si>
    <t>Информирование об антитеррористической защищенности населения Назаровского района</t>
  </si>
  <si>
    <t>Комплектование книжных фондов муниципальных библиотек за счет средств краевого бюджета</t>
  </si>
  <si>
    <t>0610074880</t>
  </si>
  <si>
    <t>Осуществление переданных полномочий из бюджетов поселений по созданию условий для организации досуга и обеспечение жителей услугами организаций культуры</t>
  </si>
  <si>
    <t>Расходы на хозяйственное обслуживание учреждений культуры Назаровского района</t>
  </si>
  <si>
    <t>0630088180</t>
  </si>
  <si>
    <t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(МРОО)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</si>
  <si>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</si>
  <si>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06300L4670</t>
  </si>
  <si>
    <t>софинансирование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</si>
  <si>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предусмортрено повышение оплаты труда </t>
  </si>
  <si>
    <t>0110021010</t>
  </si>
  <si>
    <t>Основное мероприятие 56</t>
  </si>
  <si>
    <t>0110010470</t>
  </si>
  <si>
    <t>Основное мероприятие 57</t>
  </si>
  <si>
    <t>Основное мероприятие 58</t>
  </si>
  <si>
    <t xml:space="preserve">Средства на повышение размеров оплаты труда отдельным категориям работников бюджетной сферы  края, в том числе для которыфх указами Президента Российской Федерации предусмотрено повышение оплаты труда </t>
  </si>
  <si>
    <t xml:space="preserve"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</t>
  </si>
  <si>
    <t>01100E0970</t>
  </si>
  <si>
    <t>"Прочие мероприятия"</t>
  </si>
  <si>
    <t>01500110400</t>
  </si>
  <si>
    <t>«Развитие образования»</t>
  </si>
  <si>
    <r>
      <t>МП</t>
    </r>
    <r>
      <rPr>
        <sz val="9"/>
        <rFont val="Times New Roman"/>
        <family val="1"/>
      </rPr>
      <t xml:space="preserve"> "</t>
    </r>
    <r>
      <rPr>
        <b/>
        <sz val="9"/>
        <rFont val="Times New Roman"/>
        <family val="1"/>
      </rPr>
      <t>Управление муниципальными финансами"</t>
    </r>
  </si>
  <si>
    <r>
      <t xml:space="preserve">Цель: </t>
    </r>
    <r>
      <rPr>
        <sz val="9"/>
        <rFont val="Times New Roman"/>
        <family val="1"/>
      </rPr>
      <t>обеспечение долгосрочной сбалансированности и устойчивости бюджетной системы Назаровского района, повышение качества и прозрачности управления муниципальными финансами</t>
    </r>
  </si>
  <si>
    <r>
      <t xml:space="preserve">Задача 1. </t>
    </r>
    <r>
      <rPr>
        <sz val="9"/>
        <rFont val="Times New Roman"/>
        <family val="1"/>
      </rPr>
      <t>Обеспечение равных условий для устойчивого и эффективного исполнения расходных обязательств поселениями, обеспечение сбалансированности и повышение финансовой самостоятельности  бюджетов поселений</t>
    </r>
  </si>
  <si>
    <r>
      <t xml:space="preserve">Задача 2. </t>
    </r>
    <r>
      <rPr>
        <sz val="9"/>
        <rFont val="Times New Roman"/>
        <family val="1"/>
      </rPr>
      <t>Эффективное управление муниципальным долгом</t>
    </r>
  </si>
  <si>
    <r>
      <t>Задача 3.</t>
    </r>
    <r>
      <rPr>
        <sz val="9"/>
        <rFont val="Times New Roman"/>
        <family val="1"/>
      </rPr>
      <t xml:space="preserve"> Создание 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оптимизации и повышение эффективности расходов районного бюджета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</si>
  <si>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Создание эффективной системы защиты населения и территорий Назаровского района от чрезвычайных ситуаций природного и техногенного характера</t>
    </r>
  </si>
  <si>
    <r>
      <rPr>
        <b/>
        <sz val="9"/>
        <rFont val="Times New Roman"/>
        <family val="1"/>
      </rPr>
      <t>Цель 1:</t>
    </r>
    <r>
      <rPr>
        <sz val="9"/>
        <rFont val="Times New Roman"/>
        <family val="1"/>
      </rPr>
      <t xml:space="preserve"> Повышение доступности транспортных услуг для населения</t>
    </r>
  </si>
  <si>
    <r>
      <rPr>
        <b/>
        <sz val="9"/>
        <rFont val="Times New Roman"/>
        <family val="1"/>
      </rPr>
      <t>Задача</t>
    </r>
    <r>
      <rPr>
        <sz val="9"/>
        <rFont val="Times New Roman"/>
        <family val="1"/>
      </rPr>
      <t>: Обеспечение потребности населения в пассажирских перевозках</t>
    </r>
  </si>
  <si>
    <r>
      <rPr>
        <b/>
        <sz val="9"/>
        <rFont val="Times New Roman"/>
        <family val="1"/>
      </rPr>
      <t>Цель 2:</t>
    </r>
    <r>
      <rPr>
        <sz val="9"/>
        <rFont val="Times New Roman"/>
        <family val="1"/>
      </rPr>
      <t xml:space="preserve"> Профилактика безопасности участия детей в дорожном движении</t>
    </r>
  </si>
  <si>
    <r>
      <rPr>
        <b/>
        <sz val="9"/>
        <rFont val="Times New Roman"/>
        <family val="1"/>
      </rPr>
      <t>Задача</t>
    </r>
    <r>
      <rPr>
        <sz val="9"/>
        <rFont val="Times New Roman"/>
        <family val="1"/>
      </rPr>
      <t>: Обеспечение дорожной безопасности детей в населенных пунктах Назаровского района</t>
    </r>
  </si>
  <si>
    <r>
      <t xml:space="preserve">Задача 1.2. </t>
    </r>
    <r>
      <rPr>
        <sz val="9"/>
        <rFont val="Times New Roman"/>
        <family val="1"/>
      </rPr>
      <t>Создание комфортных условий жизнедеятельности в сельской местности</t>
    </r>
  </si>
  <si>
    <r>
      <rPr>
        <b/>
        <sz val="9"/>
        <rFont val="Times New Roman"/>
        <family val="1"/>
      </rPr>
      <t xml:space="preserve">Задача 1.3. </t>
    </r>
    <r>
      <rPr>
        <sz val="9"/>
        <rFont val="Times New Roman"/>
        <family val="1"/>
      </rPr>
      <t>Создание условий для эффективного и ответственного управления финансовыми ресурсами в рамках переданных отдельных государственных полномочий</t>
    </r>
  </si>
  <si>
    <r>
      <rPr>
        <b/>
        <sz val="9"/>
        <rFont val="Times New Roman"/>
        <family val="1"/>
      </rPr>
      <t>Цель:</t>
    </r>
    <r>
      <rPr>
        <sz val="9"/>
        <rFont val="Times New Roman"/>
        <family val="1"/>
      </rPr>
      <t xml:space="preserve"> Повышение доступности жилья и качества жилищного обеспечения населения</t>
    </r>
  </si>
  <si>
    <r>
      <t xml:space="preserve">Задача2: </t>
    </r>
    <r>
      <rPr>
        <sz val="9"/>
        <rFont val="Times New Roman"/>
        <family val="1"/>
      </rPr>
      <t>Обеспечение документами территориального планирования сельских поселений Назаровского района</t>
    </r>
  </si>
  <si>
    <r>
      <t xml:space="preserve">Подпрограмма 2 </t>
    </r>
    <r>
      <rPr>
        <sz val="9"/>
        <rFont val="Times New Roman"/>
        <family val="1"/>
      </rPr>
      <t>Территориальное планирование, градостроительное занирование и документация по планировке территории</t>
    </r>
  </si>
  <si>
    <r>
      <rPr>
        <b/>
        <sz val="9"/>
        <rFont val="Times New Roman"/>
        <family val="1"/>
      </rPr>
      <t>Отдельные мероприятия</t>
    </r>
    <r>
      <rPr>
        <sz val="9"/>
        <rFont val="Times New Roman"/>
        <family val="1"/>
      </rPr>
      <t xml:space="preserve"> Выполнение кадастровых работ в отношении земельных участков для муниципального жилья</t>
    </r>
  </si>
  <si>
    <r>
      <t xml:space="preserve">Цель: </t>
    </r>
    <r>
      <rPr>
        <sz val="9"/>
        <rFont val="Times New Roman"/>
        <family val="1"/>
      </rPr>
      <t>Снижение негативного воздействия на окружающую среду и здоровье человека</t>
    </r>
  </si>
  <si>
    <r>
      <t xml:space="preserve">Целевой показатель1: </t>
    </r>
    <r>
      <rPr>
        <sz val="9"/>
        <rFont val="Times New Roman"/>
        <family val="1"/>
      </rPr>
      <t xml:space="preserve">Число субъектов малого и среднего предпринимательства                                                                     </t>
    </r>
  </si>
  <si>
    <r>
      <t xml:space="preserve">Целевой показатель2: </t>
    </r>
    <r>
      <rPr>
        <sz val="9"/>
        <rFont val="Times New Roman"/>
        <family val="1"/>
      </rPr>
      <t xml:space="preserve">Поступление налогов и сборов в бюджеты всех уровней от субъектов малого и среднего предпринимательства                                                                   </t>
    </r>
  </si>
  <si>
    <r>
      <t xml:space="preserve">Целевой показатель 3: </t>
    </r>
    <r>
      <rPr>
        <sz val="9"/>
        <rFont val="Times New Roman"/>
        <family val="1"/>
      </rPr>
      <t xml:space="preserve">Численность занятых в малом и среднем предпринимательстве  </t>
    </r>
  </si>
  <si>
    <r>
      <rPr>
        <b/>
        <sz val="9"/>
        <rFont val="Times New Roman"/>
        <family val="1"/>
      </rPr>
      <t xml:space="preserve">Целевой показатель 4: </t>
    </r>
    <r>
      <rPr>
        <sz val="9"/>
        <rFont val="Times New Roman"/>
        <family val="1"/>
      </rPr>
      <t>Привлечение инвестиций субъектами малого и среднего предпринимательства</t>
    </r>
  </si>
  <si>
    <r>
      <rPr>
        <b/>
        <sz val="9"/>
        <rFont val="Times New Roman"/>
        <family val="1"/>
      </rPr>
      <t xml:space="preserve">Целевой показатель 5: </t>
    </r>
    <r>
      <rPr>
        <sz val="9"/>
        <rFont val="Times New Roman"/>
        <family val="1"/>
      </rPr>
      <t>Количество субъектов малого и среднего предпринимательства, получивших муниципальную поддержку</t>
    </r>
  </si>
  <si>
    <r>
      <rPr>
        <b/>
        <sz val="9"/>
        <rFont val="Times New Roman"/>
        <family val="1"/>
      </rPr>
      <t xml:space="preserve">Целевой показатель 6: </t>
    </r>
    <r>
      <rPr>
        <sz val="9"/>
        <rFont val="Times New Roman"/>
        <family val="1"/>
      </rPr>
      <t>Количество созданных рабочих мест</t>
    </r>
  </si>
  <si>
    <r>
      <t xml:space="preserve">Задача 1: </t>
    </r>
    <r>
      <rPr>
        <sz val="9"/>
        <rFont val="Times New Roman"/>
        <family val="1"/>
      </rPr>
      <t>Сохранение и эффективное использование культурного наследия Назаровского района</t>
    </r>
  </si>
  <si>
    <r>
      <t xml:space="preserve">Подпрограмма 1.1  </t>
    </r>
    <r>
      <rPr>
        <sz val="9"/>
        <rFont val="Times New Roman"/>
        <family val="1"/>
      </rPr>
      <t>Сохранение культурного наследия</t>
    </r>
  </si>
  <si>
    <r>
      <t>Задача 2: О</t>
    </r>
    <r>
      <rPr>
        <sz val="9"/>
        <rFont val="Times New Roman"/>
        <family val="1"/>
      </rPr>
      <t>беспечение доступа наследия Назаровского района к культурным благам и участия в культурной жизни</t>
    </r>
  </si>
  <si>
    <r>
      <t xml:space="preserve">Подпрограмма 1.2  </t>
    </r>
    <r>
      <rPr>
        <sz val="9"/>
        <rFont val="Times New Roman"/>
        <family val="1"/>
      </rPr>
      <t>Поддержка искусства и народного творчества</t>
    </r>
  </si>
  <si>
    <r>
      <t xml:space="preserve">Задача 3: </t>
    </r>
    <r>
      <rPr>
        <sz val="9"/>
        <rFont val="Times New Roman"/>
        <family val="1"/>
      </rPr>
      <t>Создание условий для устойчивого развития отрасли "культура" в Назаровском районе</t>
    </r>
  </si>
  <si>
    <r>
      <t xml:space="preserve">Подпрограмма 3.1  </t>
    </r>
    <r>
      <rPr>
        <sz val="9"/>
        <rFont val="Times New Roman"/>
        <family val="1"/>
      </rPr>
      <t>Обеспечение реализации муниципальной программы и прочие мероприятия</t>
    </r>
  </si>
  <si>
    <r>
      <t xml:space="preserve">Цель 1: </t>
    </r>
    <r>
      <rPr>
        <sz val="9"/>
        <rFont val="Times New Roman"/>
        <family val="1"/>
      </rPr>
      <t xml:space="preserve">Создание условий для развития потенциала молодежи и его реализации в интересах развития Назаровского района   </t>
    </r>
  </si>
  <si>
    <r>
      <t xml:space="preserve">Цель 2: </t>
    </r>
    <r>
      <rPr>
        <sz val="9"/>
        <rFont val="Times New Roman"/>
        <family val="1"/>
      </rPr>
      <t xml:space="preserve">Создание условий для снижения уровня преступности среди несовершеннолетних Назаровского района   </t>
    </r>
  </si>
  <si>
    <r>
      <t xml:space="preserve">Задача 2: </t>
    </r>
    <r>
      <rPr>
        <sz val="9"/>
        <rFont val="Times New Roman"/>
        <family val="1"/>
      </rPr>
      <t xml:space="preserve">Создание условий для дальнейшего развития и совершенствования молодежной политики в районе </t>
    </r>
  </si>
  <si>
    <r>
      <rPr>
        <b/>
        <sz val="9"/>
        <rFont val="Times New Roman"/>
        <family val="1"/>
      </rPr>
      <t xml:space="preserve">Задача 3: </t>
    </r>
    <r>
      <rPr>
        <sz val="9"/>
        <rFont val="Times New Roman"/>
        <family val="1"/>
      </rPr>
      <t xml:space="preserve">Государственная поддержка в решении жилищной проблемы молодых семей, признанных в установленном порядке, нуждающимися в улучшении  жилищных условий         </t>
    </r>
  </si>
  <si>
    <r>
      <rPr>
        <b/>
        <sz val="9"/>
        <rFont val="Times New Roman"/>
        <family val="1"/>
      </rPr>
      <t>Задача 4:</t>
    </r>
    <r>
      <rPr>
        <sz val="9"/>
        <rFont val="Times New Roman"/>
        <family val="1"/>
      </rPr>
      <t xml:space="preserve"> снижение правонарушений и безнадзорности среди несовершеннолетних находящихся в трудной жизненной ситуации</t>
    </r>
  </si>
  <si>
    <r>
      <t xml:space="preserve">Задача 1 </t>
    </r>
    <r>
      <rPr>
        <i/>
        <sz val="9"/>
        <rFont val="Times New Roman"/>
        <family val="1"/>
      </rPr>
      <t>Развитие, модернизация и капитальный ремонт объектов коммунальной инфраструктуры и жилищного фонда Назаровского района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</si>
</sst>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0.00000"/>
    <numFmt numFmtId="172" formatCode="[$-FC19]d\ mmmm\ yyyy\ &quot;г.&quot;"/>
    <numFmt numFmtId="173" formatCode="0.0000"/>
    <numFmt numFmtId="174" formatCode="0.000000"/>
  </numFmts>
  <fonts count="6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70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0" fontId="14" fillId="33" borderId="10" xfId="0" applyNumberFormat="1" applyFont="1" applyFill="1" applyBorder="1" applyAlignment="1">
      <alignment horizontal="center" vertical="center"/>
    </xf>
    <xf numFmtId="170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 vertical="top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70" fontId="6" fillId="33" borderId="1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70" fontId="6" fillId="33" borderId="13" xfId="0" applyNumberFormat="1" applyFont="1" applyFill="1" applyBorder="1" applyAlignment="1">
      <alignment horizontal="center" vertical="center"/>
    </xf>
    <xf numFmtId="170" fontId="6" fillId="0" borderId="13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164" fontId="14" fillId="34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70" fontId="17" fillId="0" borderId="10" xfId="0" applyNumberFormat="1" applyFont="1" applyBorder="1" applyAlignment="1">
      <alignment horizontal="center" vertical="center"/>
    </xf>
    <xf numFmtId="170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2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4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0" fillId="0" borderId="1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1"/>
  <sheetViews>
    <sheetView view="pageBreakPreview" zoomScale="110" zoomScaleSheetLayoutView="11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" sqref="B75"/>
    </sheetView>
  </sheetViews>
  <sheetFormatPr defaultColWidth="9.00390625" defaultRowHeight="12.75"/>
  <cols>
    <col min="1" max="1" width="4.875" style="45" customWidth="1"/>
    <col min="2" max="2" width="40.875" style="163" customWidth="1"/>
    <col min="3" max="3" width="5.625" style="45" customWidth="1"/>
    <col min="4" max="4" width="7.00390625" style="45" customWidth="1"/>
    <col min="5" max="7" width="6.625" style="1" customWidth="1"/>
    <col min="8" max="8" width="7.00390625" style="1" customWidth="1"/>
    <col min="9" max="9" width="6.25390625" style="1" customWidth="1"/>
    <col min="10" max="10" width="7.375" style="1" customWidth="1"/>
    <col min="11" max="11" width="7.625" style="1" customWidth="1"/>
    <col min="12" max="12" width="7.125" style="1" customWidth="1"/>
    <col min="13" max="13" width="6.375" style="1" customWidth="1"/>
    <col min="14" max="14" width="7.375" style="1" customWidth="1"/>
    <col min="15" max="15" width="6.875" style="1" customWidth="1"/>
    <col min="16" max="16" width="6.75390625" style="1" customWidth="1"/>
    <col min="17" max="17" width="7.375" style="1" customWidth="1"/>
    <col min="18" max="18" width="15.875" style="1" customWidth="1"/>
    <col min="19" max="16384" width="9.125" style="2" customWidth="1"/>
  </cols>
  <sheetData>
    <row r="1" spans="14:18" ht="12.75" customHeight="1">
      <c r="N1" s="215" t="s">
        <v>26</v>
      </c>
      <c r="O1" s="215"/>
      <c r="P1" s="215"/>
      <c r="Q1" s="215"/>
      <c r="R1" s="215"/>
    </row>
    <row r="2" spans="14:18" ht="39.75" customHeight="1">
      <c r="N2" s="215" t="s">
        <v>39</v>
      </c>
      <c r="O2" s="215"/>
      <c r="P2" s="215"/>
      <c r="Q2" s="215"/>
      <c r="R2" s="215"/>
    </row>
    <row r="3" ht="15.75" customHeight="1"/>
    <row r="4" spans="2:18" ht="23.25" customHeight="1">
      <c r="B4" s="220" t="s">
        <v>561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5:18" ht="21" customHeight="1"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s="1" customFormat="1" ht="36.75" customHeight="1">
      <c r="A6" s="216" t="s">
        <v>0</v>
      </c>
      <c r="B6" s="217" t="s">
        <v>1</v>
      </c>
      <c r="C6" s="216" t="s">
        <v>12</v>
      </c>
      <c r="D6" s="216" t="s">
        <v>15</v>
      </c>
      <c r="E6" s="216" t="s">
        <v>16</v>
      </c>
      <c r="F6" s="216"/>
      <c r="G6" s="216"/>
      <c r="H6" s="216" t="s">
        <v>2</v>
      </c>
      <c r="I6" s="216"/>
      <c r="J6" s="216"/>
      <c r="K6" s="216"/>
      <c r="L6" s="216"/>
      <c r="M6" s="216"/>
      <c r="N6" s="216"/>
      <c r="O6" s="216"/>
      <c r="P6" s="216" t="s">
        <v>3</v>
      </c>
      <c r="Q6" s="216"/>
      <c r="R6" s="216" t="s">
        <v>9</v>
      </c>
    </row>
    <row r="7" spans="1:18" s="1" customFormat="1" ht="27.75" customHeight="1">
      <c r="A7" s="216"/>
      <c r="B7" s="218"/>
      <c r="C7" s="216"/>
      <c r="D7" s="216"/>
      <c r="E7" s="58">
        <v>2017</v>
      </c>
      <c r="F7" s="216">
        <v>2018</v>
      </c>
      <c r="G7" s="216"/>
      <c r="H7" s="216" t="s">
        <v>6</v>
      </c>
      <c r="I7" s="216"/>
      <c r="J7" s="216" t="s">
        <v>13</v>
      </c>
      <c r="K7" s="216"/>
      <c r="L7" s="216" t="s">
        <v>14</v>
      </c>
      <c r="M7" s="216"/>
      <c r="N7" s="216" t="s">
        <v>17</v>
      </c>
      <c r="O7" s="216"/>
      <c r="P7" s="216" t="s">
        <v>7</v>
      </c>
      <c r="Q7" s="216" t="s">
        <v>8</v>
      </c>
      <c r="R7" s="216"/>
    </row>
    <row r="8" spans="1:18" s="1" customFormat="1" ht="22.5" customHeight="1">
      <c r="A8" s="216"/>
      <c r="B8" s="219"/>
      <c r="C8" s="216"/>
      <c r="D8" s="216"/>
      <c r="E8" s="58" t="s">
        <v>5</v>
      </c>
      <c r="F8" s="58" t="s">
        <v>4</v>
      </c>
      <c r="G8" s="58" t="s">
        <v>5</v>
      </c>
      <c r="H8" s="58" t="s">
        <v>4</v>
      </c>
      <c r="I8" s="58" t="s">
        <v>5</v>
      </c>
      <c r="J8" s="58" t="s">
        <v>4</v>
      </c>
      <c r="K8" s="58" t="s">
        <v>5</v>
      </c>
      <c r="L8" s="58" t="s">
        <v>4</v>
      </c>
      <c r="M8" s="58" t="s">
        <v>5</v>
      </c>
      <c r="N8" s="58" t="s">
        <v>4</v>
      </c>
      <c r="O8" s="58" t="s">
        <v>5</v>
      </c>
      <c r="P8" s="216"/>
      <c r="Q8" s="216"/>
      <c r="R8" s="216"/>
    </row>
    <row r="9" spans="1:18" s="1" customFormat="1" ht="22.5" customHeight="1">
      <c r="A9" s="176"/>
      <c r="B9" s="164" t="s">
        <v>252</v>
      </c>
      <c r="C9" s="176"/>
      <c r="D9" s="176"/>
      <c r="E9" s="176"/>
      <c r="F9" s="176"/>
      <c r="G9" s="176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1" customFormat="1" ht="81" customHeight="1">
      <c r="A10" s="175" t="s">
        <v>228</v>
      </c>
      <c r="B10" s="166" t="s">
        <v>731</v>
      </c>
      <c r="C10" s="58" t="s">
        <v>67</v>
      </c>
      <c r="D10" s="58">
        <v>0.05</v>
      </c>
      <c r="E10" s="58">
        <v>99.9</v>
      </c>
      <c r="F10" s="58">
        <v>99.9</v>
      </c>
      <c r="G10" s="58">
        <v>99.9</v>
      </c>
      <c r="H10" s="58">
        <v>99.9</v>
      </c>
      <c r="I10" s="58">
        <v>99.9</v>
      </c>
      <c r="J10" s="58">
        <v>99.9</v>
      </c>
      <c r="K10" s="58">
        <v>99.9</v>
      </c>
      <c r="L10" s="58">
        <v>99.9</v>
      </c>
      <c r="M10" s="58">
        <v>99.9</v>
      </c>
      <c r="N10" s="58">
        <v>99.9</v>
      </c>
      <c r="O10" s="58">
        <v>99.9</v>
      </c>
      <c r="P10" s="58">
        <v>99.9</v>
      </c>
      <c r="Q10" s="58">
        <v>99.9</v>
      </c>
      <c r="R10" s="58"/>
    </row>
    <row r="11" spans="1:18" s="1" customFormat="1" ht="120">
      <c r="A11" s="175" t="s">
        <v>732</v>
      </c>
      <c r="B11" s="166" t="s">
        <v>733</v>
      </c>
      <c r="C11" s="58" t="s">
        <v>67</v>
      </c>
      <c r="D11" s="58">
        <v>0.05</v>
      </c>
      <c r="E11" s="58">
        <v>100</v>
      </c>
      <c r="F11" s="58">
        <v>100</v>
      </c>
      <c r="G11" s="58">
        <v>100</v>
      </c>
      <c r="H11" s="58">
        <v>100</v>
      </c>
      <c r="I11" s="58">
        <v>100</v>
      </c>
      <c r="J11" s="58">
        <v>100</v>
      </c>
      <c r="K11" s="58">
        <v>100</v>
      </c>
      <c r="L11" s="58">
        <v>100</v>
      </c>
      <c r="M11" s="58">
        <v>100</v>
      </c>
      <c r="N11" s="58">
        <v>100</v>
      </c>
      <c r="O11" s="58">
        <v>100</v>
      </c>
      <c r="P11" s="58">
        <v>100</v>
      </c>
      <c r="Q11" s="58">
        <v>100</v>
      </c>
      <c r="R11" s="58"/>
    </row>
    <row r="12" spans="1:18" s="1" customFormat="1" ht="71.25" customHeight="1">
      <c r="A12" s="175" t="s">
        <v>734</v>
      </c>
      <c r="B12" s="166" t="s">
        <v>735</v>
      </c>
      <c r="C12" s="58" t="s">
        <v>67</v>
      </c>
      <c r="D12" s="58">
        <v>0.05</v>
      </c>
      <c r="E12" s="58">
        <v>11</v>
      </c>
      <c r="F12" s="58">
        <v>11</v>
      </c>
      <c r="G12" s="58">
        <v>11</v>
      </c>
      <c r="H12" s="58">
        <v>10</v>
      </c>
      <c r="I12" s="58">
        <v>10</v>
      </c>
      <c r="J12" s="58">
        <v>10</v>
      </c>
      <c r="K12" s="58">
        <v>10</v>
      </c>
      <c r="L12" s="58">
        <v>10</v>
      </c>
      <c r="M12" s="58">
        <v>10</v>
      </c>
      <c r="N12" s="58">
        <v>10</v>
      </c>
      <c r="O12" s="58">
        <v>10</v>
      </c>
      <c r="P12" s="58">
        <v>10</v>
      </c>
      <c r="Q12" s="58">
        <v>9</v>
      </c>
      <c r="R12" s="58"/>
    </row>
    <row r="13" spans="1:18" s="1" customFormat="1" ht="72">
      <c r="A13" s="175" t="s">
        <v>736</v>
      </c>
      <c r="B13" s="166" t="s">
        <v>737</v>
      </c>
      <c r="C13" s="58" t="s">
        <v>67</v>
      </c>
      <c r="D13" s="58">
        <v>0.1</v>
      </c>
      <c r="E13" s="58">
        <v>74.36</v>
      </c>
      <c r="F13" s="58">
        <v>74.36</v>
      </c>
      <c r="G13" s="58">
        <v>74.36</v>
      </c>
      <c r="H13" s="58">
        <v>75</v>
      </c>
      <c r="I13" s="58">
        <v>75</v>
      </c>
      <c r="J13" s="58">
        <v>75</v>
      </c>
      <c r="K13" s="58">
        <v>75</v>
      </c>
      <c r="L13" s="58">
        <v>75</v>
      </c>
      <c r="M13" s="58">
        <v>75</v>
      </c>
      <c r="N13" s="58">
        <v>75</v>
      </c>
      <c r="O13" s="58">
        <v>75</v>
      </c>
      <c r="P13" s="58">
        <v>75</v>
      </c>
      <c r="Q13" s="58">
        <v>75</v>
      </c>
      <c r="R13" s="58"/>
    </row>
    <row r="14" spans="1:18" s="1" customFormat="1" ht="35.25" customHeight="1">
      <c r="A14" s="175" t="s">
        <v>738</v>
      </c>
      <c r="B14" s="166" t="s">
        <v>739</v>
      </c>
      <c r="C14" s="58" t="s">
        <v>67</v>
      </c>
      <c r="D14" s="58">
        <v>0.05</v>
      </c>
      <c r="E14" s="154">
        <v>35.5</v>
      </c>
      <c r="F14" s="154">
        <v>35.5</v>
      </c>
      <c r="G14" s="154">
        <v>35.5</v>
      </c>
      <c r="H14" s="154">
        <v>50.5</v>
      </c>
      <c r="I14" s="154">
        <v>50.5</v>
      </c>
      <c r="J14" s="154">
        <v>50.5</v>
      </c>
      <c r="K14" s="154">
        <v>50.5</v>
      </c>
      <c r="L14" s="154">
        <v>50.5</v>
      </c>
      <c r="M14" s="154">
        <v>50.5</v>
      </c>
      <c r="N14" s="154">
        <v>50.5</v>
      </c>
      <c r="O14" s="154">
        <v>50.5</v>
      </c>
      <c r="P14" s="154">
        <v>50.5</v>
      </c>
      <c r="Q14" s="154">
        <v>52.5</v>
      </c>
      <c r="R14" s="154"/>
    </row>
    <row r="15" spans="1:18" s="1" customFormat="1" ht="72">
      <c r="A15" s="175" t="s">
        <v>740</v>
      </c>
      <c r="B15" s="166" t="s">
        <v>741</v>
      </c>
      <c r="C15" s="58" t="s">
        <v>67</v>
      </c>
      <c r="D15" s="58">
        <v>0.05</v>
      </c>
      <c r="E15" s="154">
        <v>37</v>
      </c>
      <c r="F15" s="154">
        <v>37</v>
      </c>
      <c r="G15" s="154">
        <v>37</v>
      </c>
      <c r="H15" s="154">
        <v>39</v>
      </c>
      <c r="I15" s="154">
        <v>39</v>
      </c>
      <c r="J15" s="154">
        <v>39</v>
      </c>
      <c r="K15" s="154">
        <v>39</v>
      </c>
      <c r="L15" s="154">
        <v>39</v>
      </c>
      <c r="M15" s="154">
        <v>39</v>
      </c>
      <c r="N15" s="154">
        <v>39</v>
      </c>
      <c r="O15" s="154">
        <v>39</v>
      </c>
      <c r="P15" s="154">
        <v>39</v>
      </c>
      <c r="Q15" s="154">
        <v>40</v>
      </c>
      <c r="R15" s="154"/>
    </row>
    <row r="16" spans="1:18" s="1" customFormat="1" ht="132">
      <c r="A16" s="175" t="s">
        <v>742</v>
      </c>
      <c r="B16" s="166" t="s">
        <v>743</v>
      </c>
      <c r="C16" s="58" t="s">
        <v>67</v>
      </c>
      <c r="D16" s="58">
        <v>0.03</v>
      </c>
      <c r="E16" s="154">
        <v>15</v>
      </c>
      <c r="F16" s="154">
        <v>15</v>
      </c>
      <c r="G16" s="154">
        <v>15</v>
      </c>
      <c r="H16" s="154">
        <v>22</v>
      </c>
      <c r="I16" s="154">
        <v>22</v>
      </c>
      <c r="J16" s="154">
        <v>22</v>
      </c>
      <c r="K16" s="154">
        <v>22</v>
      </c>
      <c r="L16" s="154">
        <v>22</v>
      </c>
      <c r="M16" s="154">
        <v>22</v>
      </c>
      <c r="N16" s="154">
        <v>22</v>
      </c>
      <c r="O16" s="154">
        <v>22</v>
      </c>
      <c r="P16" s="154">
        <v>30</v>
      </c>
      <c r="Q16" s="154">
        <v>38</v>
      </c>
      <c r="R16" s="154"/>
    </row>
    <row r="17" spans="1:18" s="1" customFormat="1" ht="108">
      <c r="A17" s="175" t="s">
        <v>744</v>
      </c>
      <c r="B17" s="166" t="s">
        <v>745</v>
      </c>
      <c r="C17" s="58" t="s">
        <v>67</v>
      </c>
      <c r="D17" s="58">
        <v>0.02</v>
      </c>
      <c r="E17" s="154">
        <v>70</v>
      </c>
      <c r="F17" s="154">
        <v>70</v>
      </c>
      <c r="G17" s="154">
        <v>70</v>
      </c>
      <c r="H17" s="154">
        <v>70</v>
      </c>
      <c r="I17" s="154">
        <v>70</v>
      </c>
      <c r="J17" s="154">
        <v>70</v>
      </c>
      <c r="K17" s="154">
        <v>70</v>
      </c>
      <c r="L17" s="154">
        <v>70</v>
      </c>
      <c r="M17" s="154">
        <v>70</v>
      </c>
      <c r="N17" s="154">
        <v>70</v>
      </c>
      <c r="O17" s="154">
        <v>70</v>
      </c>
      <c r="P17" s="154">
        <v>73</v>
      </c>
      <c r="Q17" s="154">
        <v>75</v>
      </c>
      <c r="R17" s="154"/>
    </row>
    <row r="18" spans="1:18" s="1" customFormat="1" ht="120">
      <c r="A18" s="175" t="s">
        <v>746</v>
      </c>
      <c r="B18" s="166" t="s">
        <v>747</v>
      </c>
      <c r="C18" s="58" t="s">
        <v>67</v>
      </c>
      <c r="D18" s="58">
        <v>0.05</v>
      </c>
      <c r="E18" s="154">
        <v>40</v>
      </c>
      <c r="F18" s="154">
        <v>40</v>
      </c>
      <c r="G18" s="154">
        <v>40</v>
      </c>
      <c r="H18" s="154">
        <v>50</v>
      </c>
      <c r="I18" s="154">
        <v>50</v>
      </c>
      <c r="J18" s="154">
        <v>50</v>
      </c>
      <c r="K18" s="154">
        <v>50</v>
      </c>
      <c r="L18" s="154">
        <v>50</v>
      </c>
      <c r="M18" s="154">
        <v>50</v>
      </c>
      <c r="N18" s="154">
        <v>50</v>
      </c>
      <c r="O18" s="154">
        <v>50</v>
      </c>
      <c r="P18" s="154">
        <v>55</v>
      </c>
      <c r="Q18" s="154">
        <v>55</v>
      </c>
      <c r="R18" s="154"/>
    </row>
    <row r="19" spans="1:18" s="1" customFormat="1" ht="48">
      <c r="A19" s="175" t="s">
        <v>748</v>
      </c>
      <c r="B19" s="166" t="s">
        <v>749</v>
      </c>
      <c r="C19" s="58" t="s">
        <v>67</v>
      </c>
      <c r="D19" s="58">
        <v>0.05</v>
      </c>
      <c r="E19" s="154">
        <v>30</v>
      </c>
      <c r="F19" s="154">
        <v>30</v>
      </c>
      <c r="G19" s="154">
        <v>30</v>
      </c>
      <c r="H19" s="154">
        <v>30</v>
      </c>
      <c r="I19" s="154">
        <v>30</v>
      </c>
      <c r="J19" s="154">
        <v>30</v>
      </c>
      <c r="K19" s="154">
        <v>30</v>
      </c>
      <c r="L19" s="154">
        <v>30</v>
      </c>
      <c r="M19" s="154">
        <v>30</v>
      </c>
      <c r="N19" s="154">
        <v>30</v>
      </c>
      <c r="O19" s="154">
        <v>30</v>
      </c>
      <c r="P19" s="154">
        <v>38</v>
      </c>
      <c r="Q19" s="154">
        <v>38</v>
      </c>
      <c r="R19" s="154"/>
    </row>
    <row r="20" spans="1:18" s="1" customFormat="1" ht="144">
      <c r="A20" s="175" t="s">
        <v>750</v>
      </c>
      <c r="B20" s="166" t="s">
        <v>751</v>
      </c>
      <c r="C20" s="58" t="s">
        <v>67</v>
      </c>
      <c r="D20" s="58">
        <v>0.05</v>
      </c>
      <c r="E20" s="154">
        <v>30</v>
      </c>
      <c r="F20" s="154">
        <v>30</v>
      </c>
      <c r="G20" s="154">
        <v>30</v>
      </c>
      <c r="H20" s="154">
        <v>38</v>
      </c>
      <c r="I20" s="154">
        <v>38</v>
      </c>
      <c r="J20" s="154">
        <v>38</v>
      </c>
      <c r="K20" s="154">
        <v>38</v>
      </c>
      <c r="L20" s="154">
        <v>38</v>
      </c>
      <c r="M20" s="154">
        <v>38</v>
      </c>
      <c r="N20" s="154">
        <v>38</v>
      </c>
      <c r="O20" s="154">
        <v>38</v>
      </c>
      <c r="P20" s="154">
        <v>50</v>
      </c>
      <c r="Q20" s="154">
        <v>60</v>
      </c>
      <c r="R20" s="154"/>
    </row>
    <row r="21" spans="1:18" s="1" customFormat="1" ht="36">
      <c r="A21" s="175" t="s">
        <v>752</v>
      </c>
      <c r="B21" s="166" t="s">
        <v>753</v>
      </c>
      <c r="C21" s="58" t="s">
        <v>67</v>
      </c>
      <c r="D21" s="58">
        <v>0.04</v>
      </c>
      <c r="E21" s="154">
        <v>25</v>
      </c>
      <c r="F21" s="154">
        <v>25</v>
      </c>
      <c r="G21" s="154">
        <v>25</v>
      </c>
      <c r="H21" s="154">
        <v>35</v>
      </c>
      <c r="I21" s="154">
        <v>35</v>
      </c>
      <c r="J21" s="154">
        <v>35</v>
      </c>
      <c r="K21" s="154">
        <v>35</v>
      </c>
      <c r="L21" s="154">
        <v>35</v>
      </c>
      <c r="M21" s="154">
        <v>35</v>
      </c>
      <c r="N21" s="154">
        <v>35</v>
      </c>
      <c r="O21" s="154">
        <v>35</v>
      </c>
      <c r="P21" s="154">
        <v>35</v>
      </c>
      <c r="Q21" s="154">
        <v>38</v>
      </c>
      <c r="R21" s="154"/>
    </row>
    <row r="22" spans="1:18" s="1" customFormat="1" ht="48">
      <c r="A22" s="175" t="s">
        <v>754</v>
      </c>
      <c r="B22" s="166" t="s">
        <v>755</v>
      </c>
      <c r="C22" s="58" t="s">
        <v>67</v>
      </c>
      <c r="D22" s="58">
        <v>0.03</v>
      </c>
      <c r="E22" s="154">
        <v>14</v>
      </c>
      <c r="F22" s="154">
        <v>14</v>
      </c>
      <c r="G22" s="154">
        <v>14</v>
      </c>
      <c r="H22" s="154">
        <v>14</v>
      </c>
      <c r="I22" s="154">
        <v>14</v>
      </c>
      <c r="J22" s="154">
        <v>14</v>
      </c>
      <c r="K22" s="154">
        <v>14</v>
      </c>
      <c r="L22" s="154">
        <v>14</v>
      </c>
      <c r="M22" s="154">
        <v>14</v>
      </c>
      <c r="N22" s="154">
        <v>14</v>
      </c>
      <c r="O22" s="154">
        <v>14</v>
      </c>
      <c r="P22" s="154">
        <v>21</v>
      </c>
      <c r="Q22" s="154">
        <v>21</v>
      </c>
      <c r="R22" s="154"/>
    </row>
    <row r="23" spans="1:18" s="1" customFormat="1" ht="35.25" customHeight="1">
      <c r="A23" s="175" t="s">
        <v>756</v>
      </c>
      <c r="B23" s="166" t="s">
        <v>757</v>
      </c>
      <c r="C23" s="58" t="s">
        <v>67</v>
      </c>
      <c r="D23" s="58">
        <v>0.05</v>
      </c>
      <c r="E23" s="154">
        <v>50</v>
      </c>
      <c r="F23" s="154">
        <v>50</v>
      </c>
      <c r="G23" s="154">
        <v>50</v>
      </c>
      <c r="H23" s="154">
        <v>60</v>
      </c>
      <c r="I23" s="154">
        <v>60</v>
      </c>
      <c r="J23" s="154">
        <v>60</v>
      </c>
      <c r="K23" s="154">
        <v>60</v>
      </c>
      <c r="L23" s="154">
        <v>60</v>
      </c>
      <c r="M23" s="154">
        <v>60</v>
      </c>
      <c r="N23" s="154">
        <v>60</v>
      </c>
      <c r="O23" s="154">
        <v>60</v>
      </c>
      <c r="P23" s="154">
        <v>75</v>
      </c>
      <c r="Q23" s="154">
        <v>85</v>
      </c>
      <c r="R23" s="154"/>
    </row>
    <row r="24" spans="1:18" s="1" customFormat="1" ht="84">
      <c r="A24" s="175" t="s">
        <v>758</v>
      </c>
      <c r="B24" s="166" t="s">
        <v>759</v>
      </c>
      <c r="C24" s="58" t="s">
        <v>67</v>
      </c>
      <c r="D24" s="58">
        <v>0.05</v>
      </c>
      <c r="E24" s="154">
        <v>70</v>
      </c>
      <c r="F24" s="154">
        <v>70</v>
      </c>
      <c r="G24" s="154">
        <v>70</v>
      </c>
      <c r="H24" s="154">
        <v>70</v>
      </c>
      <c r="I24" s="154">
        <v>70</v>
      </c>
      <c r="J24" s="154">
        <v>70</v>
      </c>
      <c r="K24" s="154">
        <v>70</v>
      </c>
      <c r="L24" s="154">
        <v>70</v>
      </c>
      <c r="M24" s="154">
        <v>70</v>
      </c>
      <c r="N24" s="154">
        <v>70</v>
      </c>
      <c r="O24" s="154">
        <v>70</v>
      </c>
      <c r="P24" s="154">
        <v>75</v>
      </c>
      <c r="Q24" s="154">
        <v>75</v>
      </c>
      <c r="R24" s="154"/>
    </row>
    <row r="25" spans="1:18" s="1" customFormat="1" ht="48">
      <c r="A25" s="175" t="s">
        <v>760</v>
      </c>
      <c r="B25" s="166" t="s">
        <v>761</v>
      </c>
      <c r="C25" s="58" t="s">
        <v>67</v>
      </c>
      <c r="D25" s="58">
        <v>0.01</v>
      </c>
      <c r="E25" s="154">
        <v>30</v>
      </c>
      <c r="F25" s="154">
        <v>30</v>
      </c>
      <c r="G25" s="154">
        <v>30</v>
      </c>
      <c r="H25" s="154">
        <v>35</v>
      </c>
      <c r="I25" s="154">
        <v>35</v>
      </c>
      <c r="J25" s="154">
        <v>35</v>
      </c>
      <c r="K25" s="154">
        <v>35</v>
      </c>
      <c r="L25" s="154">
        <v>35</v>
      </c>
      <c r="M25" s="154">
        <v>35</v>
      </c>
      <c r="N25" s="154">
        <v>35</v>
      </c>
      <c r="O25" s="154">
        <v>35</v>
      </c>
      <c r="P25" s="154">
        <v>40</v>
      </c>
      <c r="Q25" s="154">
        <v>45</v>
      </c>
      <c r="R25" s="154"/>
    </row>
    <row r="26" spans="1:18" s="1" customFormat="1" ht="96">
      <c r="A26" s="175" t="s">
        <v>762</v>
      </c>
      <c r="B26" s="166" t="s">
        <v>763</v>
      </c>
      <c r="C26" s="58" t="s">
        <v>67</v>
      </c>
      <c r="D26" s="58">
        <v>0.03</v>
      </c>
      <c r="E26" s="154">
        <v>50</v>
      </c>
      <c r="F26" s="154">
        <v>50</v>
      </c>
      <c r="G26" s="154">
        <v>50</v>
      </c>
      <c r="H26" s="154">
        <v>60</v>
      </c>
      <c r="I26" s="154">
        <v>60</v>
      </c>
      <c r="J26" s="154">
        <v>60</v>
      </c>
      <c r="K26" s="154">
        <v>60</v>
      </c>
      <c r="L26" s="154">
        <v>60</v>
      </c>
      <c r="M26" s="154">
        <v>60</v>
      </c>
      <c r="N26" s="154">
        <v>60</v>
      </c>
      <c r="O26" s="154">
        <v>60</v>
      </c>
      <c r="P26" s="154">
        <v>70</v>
      </c>
      <c r="Q26" s="154">
        <v>80</v>
      </c>
      <c r="R26" s="154"/>
    </row>
    <row r="27" spans="1:18" s="1" customFormat="1" ht="48">
      <c r="A27" s="175" t="s">
        <v>764</v>
      </c>
      <c r="B27" s="166" t="s">
        <v>765</v>
      </c>
      <c r="C27" s="58" t="s">
        <v>67</v>
      </c>
      <c r="D27" s="58">
        <v>0.01</v>
      </c>
      <c r="E27" s="154">
        <v>40</v>
      </c>
      <c r="F27" s="154">
        <v>40</v>
      </c>
      <c r="G27" s="154">
        <v>40</v>
      </c>
      <c r="H27" s="154">
        <v>58</v>
      </c>
      <c r="I27" s="154">
        <v>58</v>
      </c>
      <c r="J27" s="154">
        <v>58</v>
      </c>
      <c r="K27" s="154">
        <v>58</v>
      </c>
      <c r="L27" s="154">
        <v>58</v>
      </c>
      <c r="M27" s="154">
        <v>58</v>
      </c>
      <c r="N27" s="154">
        <v>58</v>
      </c>
      <c r="O27" s="154">
        <v>58</v>
      </c>
      <c r="P27" s="154">
        <v>58</v>
      </c>
      <c r="Q27" s="154">
        <v>65</v>
      </c>
      <c r="R27" s="154"/>
    </row>
    <row r="28" spans="1:18" s="1" customFormat="1" ht="72">
      <c r="A28" s="175" t="s">
        <v>766</v>
      </c>
      <c r="B28" s="166" t="s">
        <v>767</v>
      </c>
      <c r="C28" s="58" t="s">
        <v>67</v>
      </c>
      <c r="D28" s="58">
        <v>0.05</v>
      </c>
      <c r="E28" s="154">
        <v>45</v>
      </c>
      <c r="F28" s="154">
        <v>45</v>
      </c>
      <c r="G28" s="154">
        <v>45</v>
      </c>
      <c r="H28" s="154">
        <v>50</v>
      </c>
      <c r="I28" s="154">
        <v>50</v>
      </c>
      <c r="J28" s="154">
        <v>50</v>
      </c>
      <c r="K28" s="154">
        <v>50</v>
      </c>
      <c r="L28" s="154">
        <v>50</v>
      </c>
      <c r="M28" s="154">
        <v>50</v>
      </c>
      <c r="N28" s="154">
        <v>50</v>
      </c>
      <c r="O28" s="154">
        <v>50</v>
      </c>
      <c r="P28" s="154">
        <v>60</v>
      </c>
      <c r="Q28" s="154">
        <v>75</v>
      </c>
      <c r="R28" s="154"/>
    </row>
    <row r="29" spans="1:18" s="1" customFormat="1" ht="84">
      <c r="A29" s="175" t="s">
        <v>768</v>
      </c>
      <c r="B29" s="166" t="s">
        <v>769</v>
      </c>
      <c r="C29" s="58" t="s">
        <v>67</v>
      </c>
      <c r="D29" s="58">
        <v>0.03</v>
      </c>
      <c r="E29" s="154">
        <v>8</v>
      </c>
      <c r="F29" s="154">
        <v>8</v>
      </c>
      <c r="G29" s="154">
        <v>8</v>
      </c>
      <c r="H29" s="154">
        <v>20</v>
      </c>
      <c r="I29" s="154">
        <v>20</v>
      </c>
      <c r="J29" s="154">
        <v>20</v>
      </c>
      <c r="K29" s="154">
        <v>20</v>
      </c>
      <c r="L29" s="154">
        <v>20</v>
      </c>
      <c r="M29" s="154">
        <v>20</v>
      </c>
      <c r="N29" s="154">
        <v>20</v>
      </c>
      <c r="O29" s="154">
        <v>20</v>
      </c>
      <c r="P29" s="154">
        <v>50</v>
      </c>
      <c r="Q29" s="154">
        <v>75</v>
      </c>
      <c r="R29" s="154"/>
    </row>
    <row r="30" spans="1:18" s="1" customFormat="1" ht="84">
      <c r="A30" s="175" t="s">
        <v>770</v>
      </c>
      <c r="B30" s="166" t="s">
        <v>771</v>
      </c>
      <c r="C30" s="58" t="s">
        <v>67</v>
      </c>
      <c r="D30" s="58">
        <v>0.02</v>
      </c>
      <c r="E30" s="154">
        <v>3</v>
      </c>
      <c r="F30" s="154">
        <v>3</v>
      </c>
      <c r="G30" s="154">
        <v>3</v>
      </c>
      <c r="H30" s="154">
        <v>5</v>
      </c>
      <c r="I30" s="154">
        <v>5</v>
      </c>
      <c r="J30" s="154">
        <v>5</v>
      </c>
      <c r="K30" s="154">
        <v>5</v>
      </c>
      <c r="L30" s="154">
        <v>5</v>
      </c>
      <c r="M30" s="154">
        <v>5</v>
      </c>
      <c r="N30" s="154">
        <v>5</v>
      </c>
      <c r="O30" s="154">
        <v>5</v>
      </c>
      <c r="P30" s="154">
        <v>7</v>
      </c>
      <c r="Q30" s="154">
        <v>10</v>
      </c>
      <c r="R30" s="154"/>
    </row>
    <row r="31" spans="1:18" s="1" customFormat="1" ht="72">
      <c r="A31" s="175" t="s">
        <v>772</v>
      </c>
      <c r="B31" s="166" t="s">
        <v>773</v>
      </c>
      <c r="C31" s="58" t="s">
        <v>67</v>
      </c>
      <c r="D31" s="58">
        <v>0.01</v>
      </c>
      <c r="E31" s="154">
        <v>10</v>
      </c>
      <c r="F31" s="154">
        <v>10</v>
      </c>
      <c r="G31" s="154">
        <v>10</v>
      </c>
      <c r="H31" s="154">
        <v>15</v>
      </c>
      <c r="I31" s="154">
        <v>15</v>
      </c>
      <c r="J31" s="154">
        <v>15</v>
      </c>
      <c r="K31" s="154">
        <v>15</v>
      </c>
      <c r="L31" s="154">
        <v>15</v>
      </c>
      <c r="M31" s="154">
        <v>15</v>
      </c>
      <c r="N31" s="154">
        <v>15</v>
      </c>
      <c r="O31" s="154">
        <v>15</v>
      </c>
      <c r="P31" s="154">
        <v>30</v>
      </c>
      <c r="Q31" s="154">
        <v>60</v>
      </c>
      <c r="R31" s="154"/>
    </row>
    <row r="32" spans="1:18" s="1" customFormat="1" ht="60">
      <c r="A32" s="175" t="s">
        <v>774</v>
      </c>
      <c r="B32" s="166" t="s">
        <v>775</v>
      </c>
      <c r="C32" s="58" t="s">
        <v>67</v>
      </c>
      <c r="D32" s="58">
        <v>0.03</v>
      </c>
      <c r="E32" s="154">
        <v>100</v>
      </c>
      <c r="F32" s="154">
        <v>100</v>
      </c>
      <c r="G32" s="154">
        <v>100</v>
      </c>
      <c r="H32" s="154">
        <v>100</v>
      </c>
      <c r="I32" s="154">
        <v>100</v>
      </c>
      <c r="J32" s="154">
        <v>100</v>
      </c>
      <c r="K32" s="154">
        <v>100</v>
      </c>
      <c r="L32" s="154">
        <v>100</v>
      </c>
      <c r="M32" s="154">
        <v>100</v>
      </c>
      <c r="N32" s="154">
        <v>100</v>
      </c>
      <c r="O32" s="154">
        <v>100</v>
      </c>
      <c r="P32" s="154">
        <v>100</v>
      </c>
      <c r="Q32" s="154">
        <v>100</v>
      </c>
      <c r="R32" s="154"/>
    </row>
    <row r="33" spans="1:18" s="1" customFormat="1" ht="60">
      <c r="A33" s="175" t="s">
        <v>776</v>
      </c>
      <c r="B33" s="166" t="s">
        <v>777</v>
      </c>
      <c r="C33" s="58" t="s">
        <v>67</v>
      </c>
      <c r="D33" s="58">
        <v>0.04</v>
      </c>
      <c r="E33" s="154">
        <v>83</v>
      </c>
      <c r="F33" s="154">
        <v>83</v>
      </c>
      <c r="G33" s="154">
        <v>83</v>
      </c>
      <c r="H33" s="154">
        <v>85</v>
      </c>
      <c r="I33" s="154">
        <v>85</v>
      </c>
      <c r="J33" s="154">
        <v>85</v>
      </c>
      <c r="K33" s="154">
        <v>85</v>
      </c>
      <c r="L33" s="154">
        <v>85</v>
      </c>
      <c r="M33" s="154">
        <v>85</v>
      </c>
      <c r="N33" s="154">
        <v>85</v>
      </c>
      <c r="O33" s="154">
        <v>85</v>
      </c>
      <c r="P33" s="154">
        <v>90</v>
      </c>
      <c r="Q33" s="154">
        <v>95</v>
      </c>
      <c r="R33" s="154"/>
    </row>
    <row r="34" spans="1:18" s="1" customFormat="1" ht="48">
      <c r="A34" s="175" t="s">
        <v>778</v>
      </c>
      <c r="B34" s="166" t="s">
        <v>779</v>
      </c>
      <c r="C34" s="58" t="s">
        <v>67</v>
      </c>
      <c r="D34" s="58">
        <v>0.02</v>
      </c>
      <c r="E34" s="154">
        <v>61</v>
      </c>
      <c r="F34" s="154">
        <v>61</v>
      </c>
      <c r="G34" s="154">
        <v>61</v>
      </c>
      <c r="H34" s="154">
        <v>73</v>
      </c>
      <c r="I34" s="154">
        <v>73</v>
      </c>
      <c r="J34" s="154">
        <v>73</v>
      </c>
      <c r="K34" s="154">
        <v>73</v>
      </c>
      <c r="L34" s="154">
        <v>73</v>
      </c>
      <c r="M34" s="154">
        <v>73</v>
      </c>
      <c r="N34" s="154">
        <v>73</v>
      </c>
      <c r="O34" s="154">
        <v>73</v>
      </c>
      <c r="P34" s="154">
        <v>85</v>
      </c>
      <c r="Q34" s="154">
        <v>90</v>
      </c>
      <c r="R34" s="154"/>
    </row>
    <row r="35" spans="1:18" s="1" customFormat="1" ht="45" customHeight="1">
      <c r="A35" s="175" t="s">
        <v>780</v>
      </c>
      <c r="B35" s="166" t="s">
        <v>781</v>
      </c>
      <c r="C35" s="58" t="s">
        <v>67</v>
      </c>
      <c r="D35" s="58">
        <v>0.01</v>
      </c>
      <c r="E35" s="154">
        <v>56</v>
      </c>
      <c r="F35" s="154">
        <v>56</v>
      </c>
      <c r="G35" s="154">
        <v>56</v>
      </c>
      <c r="H35" s="154">
        <v>64</v>
      </c>
      <c r="I35" s="154">
        <v>64</v>
      </c>
      <c r="J35" s="154">
        <v>64</v>
      </c>
      <c r="K35" s="154">
        <v>64</v>
      </c>
      <c r="L35" s="154">
        <v>64</v>
      </c>
      <c r="M35" s="154">
        <v>64</v>
      </c>
      <c r="N35" s="154">
        <v>64</v>
      </c>
      <c r="O35" s="154">
        <v>64</v>
      </c>
      <c r="P35" s="154">
        <v>72</v>
      </c>
      <c r="Q35" s="154">
        <v>85</v>
      </c>
      <c r="R35" s="154"/>
    </row>
    <row r="36" spans="1:18" s="1" customFormat="1" ht="48">
      <c r="A36" s="175" t="s">
        <v>782</v>
      </c>
      <c r="B36" s="166" t="s">
        <v>783</v>
      </c>
      <c r="C36" s="58" t="s">
        <v>67</v>
      </c>
      <c r="D36" s="58">
        <v>0.01</v>
      </c>
      <c r="E36" s="154">
        <v>35</v>
      </c>
      <c r="F36" s="154">
        <v>35</v>
      </c>
      <c r="G36" s="154">
        <v>35</v>
      </c>
      <c r="H36" s="154">
        <v>40</v>
      </c>
      <c r="I36" s="154">
        <v>40</v>
      </c>
      <c r="J36" s="154">
        <v>40</v>
      </c>
      <c r="K36" s="154">
        <v>40</v>
      </c>
      <c r="L36" s="154">
        <v>40</v>
      </c>
      <c r="M36" s="154">
        <v>40</v>
      </c>
      <c r="N36" s="154">
        <v>40</v>
      </c>
      <c r="O36" s="154">
        <v>40</v>
      </c>
      <c r="P36" s="154">
        <v>55</v>
      </c>
      <c r="Q36" s="154">
        <v>60</v>
      </c>
      <c r="R36" s="154"/>
    </row>
    <row r="37" spans="1:18" s="1" customFormat="1" ht="84">
      <c r="A37" s="175" t="s">
        <v>784</v>
      </c>
      <c r="B37" s="166" t="s">
        <v>785</v>
      </c>
      <c r="C37" s="58" t="s">
        <v>67</v>
      </c>
      <c r="D37" s="58">
        <v>0.01</v>
      </c>
      <c r="E37" s="154">
        <v>100</v>
      </c>
      <c r="F37" s="154">
        <v>100</v>
      </c>
      <c r="G37" s="154">
        <v>100</v>
      </c>
      <c r="H37" s="154">
        <v>100</v>
      </c>
      <c r="I37" s="154">
        <v>100</v>
      </c>
      <c r="J37" s="154">
        <v>100</v>
      </c>
      <c r="K37" s="154">
        <v>100</v>
      </c>
      <c r="L37" s="154">
        <v>100</v>
      </c>
      <c r="M37" s="154">
        <v>100</v>
      </c>
      <c r="N37" s="154">
        <v>100</v>
      </c>
      <c r="O37" s="154">
        <v>100</v>
      </c>
      <c r="P37" s="154">
        <v>100</v>
      </c>
      <c r="Q37" s="154">
        <v>100</v>
      </c>
      <c r="R37" s="154"/>
    </row>
    <row r="38" spans="1:18" s="1" customFormat="1" ht="22.5" customHeight="1">
      <c r="A38" s="175"/>
      <c r="B38" s="162" t="s">
        <v>248</v>
      </c>
      <c r="C38" s="177"/>
      <c r="D38" s="175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</row>
    <row r="39" spans="1:18" s="1" customFormat="1" ht="39" customHeight="1">
      <c r="A39" s="175" t="s">
        <v>228</v>
      </c>
      <c r="B39" s="166" t="s">
        <v>786</v>
      </c>
      <c r="C39" s="58" t="s">
        <v>67</v>
      </c>
      <c r="D39" s="58">
        <v>0.3</v>
      </c>
      <c r="E39" s="154">
        <v>27.2</v>
      </c>
      <c r="F39" s="154">
        <v>27.2</v>
      </c>
      <c r="G39" s="154">
        <v>27.2</v>
      </c>
      <c r="H39" s="154">
        <v>27.2</v>
      </c>
      <c r="I39" s="154">
        <v>27.2</v>
      </c>
      <c r="J39" s="154">
        <v>27.2</v>
      </c>
      <c r="K39" s="154">
        <v>27.2</v>
      </c>
      <c r="L39" s="154">
        <v>27.2</v>
      </c>
      <c r="M39" s="154">
        <v>27.2</v>
      </c>
      <c r="N39" s="154">
        <v>27.2</v>
      </c>
      <c r="O39" s="154">
        <v>27.2</v>
      </c>
      <c r="P39" s="154">
        <v>27.2</v>
      </c>
      <c r="Q39" s="154">
        <v>27.2</v>
      </c>
      <c r="R39" s="154"/>
    </row>
    <row r="40" spans="1:18" s="1" customFormat="1" ht="39" customHeight="1">
      <c r="A40" s="175" t="s">
        <v>732</v>
      </c>
      <c r="B40" s="166" t="s">
        <v>969</v>
      </c>
      <c r="C40" s="58" t="s">
        <v>67</v>
      </c>
      <c r="D40" s="58"/>
      <c r="E40" s="154">
        <v>100</v>
      </c>
      <c r="F40" s="154">
        <v>99.8</v>
      </c>
      <c r="G40" s="154">
        <v>99.8</v>
      </c>
      <c r="H40" s="154">
        <v>99.8</v>
      </c>
      <c r="I40" s="154">
        <v>99.8</v>
      </c>
      <c r="J40" s="154">
        <v>99.8</v>
      </c>
      <c r="K40" s="154">
        <v>99.8</v>
      </c>
      <c r="L40" s="154">
        <v>99.8</v>
      </c>
      <c r="M40" s="154">
        <v>99.8</v>
      </c>
      <c r="N40" s="154">
        <v>99.8</v>
      </c>
      <c r="O40" s="154">
        <v>99.8</v>
      </c>
      <c r="P40" s="154">
        <v>99.8</v>
      </c>
      <c r="Q40" s="154">
        <v>99.8</v>
      </c>
      <c r="R40" s="154"/>
    </row>
    <row r="41" spans="1:18" s="1" customFormat="1" ht="36" customHeight="1">
      <c r="A41" s="175" t="s">
        <v>213</v>
      </c>
      <c r="B41" s="166" t="s">
        <v>787</v>
      </c>
      <c r="C41" s="58" t="s">
        <v>233</v>
      </c>
      <c r="D41" s="58">
        <v>0.4</v>
      </c>
      <c r="E41" s="154">
        <v>10.3</v>
      </c>
      <c r="F41" s="154">
        <v>35</v>
      </c>
      <c r="G41" s="154">
        <v>35</v>
      </c>
      <c r="H41" s="154">
        <v>35</v>
      </c>
      <c r="I41" s="154">
        <v>22.4</v>
      </c>
      <c r="J41" s="154">
        <v>35</v>
      </c>
      <c r="K41" s="154">
        <v>32</v>
      </c>
      <c r="L41" s="154">
        <v>35</v>
      </c>
      <c r="M41" s="154">
        <v>34</v>
      </c>
      <c r="N41" s="154">
        <v>35</v>
      </c>
      <c r="O41" s="154">
        <v>35</v>
      </c>
      <c r="P41" s="154">
        <v>35</v>
      </c>
      <c r="Q41" s="154">
        <v>35</v>
      </c>
      <c r="R41" s="154"/>
    </row>
    <row r="42" spans="1:18" s="1" customFormat="1" ht="60.75" customHeight="1">
      <c r="A42" s="175" t="s">
        <v>214</v>
      </c>
      <c r="B42" s="166" t="s">
        <v>788</v>
      </c>
      <c r="C42" s="58" t="s">
        <v>67</v>
      </c>
      <c r="D42" s="58">
        <v>0.05</v>
      </c>
      <c r="E42" s="154">
        <v>0</v>
      </c>
      <c r="F42" s="154">
        <v>0</v>
      </c>
      <c r="G42" s="154">
        <v>0</v>
      </c>
      <c r="H42" s="154" t="s">
        <v>230</v>
      </c>
      <c r="I42" s="154">
        <v>0</v>
      </c>
      <c r="J42" s="154" t="s">
        <v>230</v>
      </c>
      <c r="K42" s="154">
        <v>0</v>
      </c>
      <c r="L42" s="154" t="s">
        <v>230</v>
      </c>
      <c r="M42" s="154">
        <v>0</v>
      </c>
      <c r="N42" s="154" t="s">
        <v>230</v>
      </c>
      <c r="O42" s="154">
        <v>0</v>
      </c>
      <c r="P42" s="154" t="s">
        <v>230</v>
      </c>
      <c r="Q42" s="154" t="s">
        <v>230</v>
      </c>
      <c r="R42" s="154"/>
    </row>
    <row r="43" spans="1:18" s="1" customFormat="1" ht="45" customHeight="1">
      <c r="A43" s="175" t="s">
        <v>215</v>
      </c>
      <c r="B43" s="166" t="s">
        <v>789</v>
      </c>
      <c r="C43" s="58" t="s">
        <v>67</v>
      </c>
      <c r="D43" s="58">
        <v>0.07</v>
      </c>
      <c r="E43" s="154">
        <v>100</v>
      </c>
      <c r="F43" s="154" t="s">
        <v>229</v>
      </c>
      <c r="G43" s="154">
        <v>100</v>
      </c>
      <c r="H43" s="154" t="s">
        <v>229</v>
      </c>
      <c r="I43" s="154">
        <v>100</v>
      </c>
      <c r="J43" s="154" t="s">
        <v>229</v>
      </c>
      <c r="K43" s="154">
        <v>100</v>
      </c>
      <c r="L43" s="154" t="s">
        <v>229</v>
      </c>
      <c r="M43" s="154">
        <v>100</v>
      </c>
      <c r="N43" s="154" t="s">
        <v>229</v>
      </c>
      <c r="O43" s="154">
        <v>100</v>
      </c>
      <c r="P43" s="154" t="s">
        <v>229</v>
      </c>
      <c r="Q43" s="154" t="s">
        <v>229</v>
      </c>
      <c r="R43" s="154"/>
    </row>
    <row r="44" spans="1:18" s="1" customFormat="1" ht="33.75" customHeight="1">
      <c r="A44" s="175" t="s">
        <v>734</v>
      </c>
      <c r="B44" s="166" t="s">
        <v>790</v>
      </c>
      <c r="C44" s="58" t="s">
        <v>232</v>
      </c>
      <c r="D44" s="58"/>
      <c r="E44" s="154">
        <v>19837.5</v>
      </c>
      <c r="F44" s="154">
        <v>26427.8</v>
      </c>
      <c r="G44" s="154">
        <v>26427.8</v>
      </c>
      <c r="H44" s="154">
        <v>25849.8</v>
      </c>
      <c r="I44" s="154">
        <v>25283.5</v>
      </c>
      <c r="J44" s="154">
        <v>25849.8</v>
      </c>
      <c r="K44" s="154">
        <v>25553.2</v>
      </c>
      <c r="L44" s="154">
        <v>25849.8</v>
      </c>
      <c r="M44" s="154">
        <v>25849.8</v>
      </c>
      <c r="N44" s="154">
        <v>25748.6</v>
      </c>
      <c r="O44" s="154">
        <v>25849.8</v>
      </c>
      <c r="P44" s="154">
        <v>25849.8</v>
      </c>
      <c r="Q44" s="154">
        <v>25849.8</v>
      </c>
      <c r="R44" s="154"/>
    </row>
    <row r="45" spans="1:18" s="1" customFormat="1" ht="33.75" customHeight="1">
      <c r="A45" s="175" t="s">
        <v>216</v>
      </c>
      <c r="B45" s="166" t="s">
        <v>791</v>
      </c>
      <c r="C45" s="58" t="s">
        <v>67</v>
      </c>
      <c r="D45" s="58">
        <v>0.05</v>
      </c>
      <c r="E45" s="154">
        <v>99.8</v>
      </c>
      <c r="F45" s="154">
        <v>96</v>
      </c>
      <c r="G45" s="154">
        <v>99.6</v>
      </c>
      <c r="H45" s="154">
        <v>24.6</v>
      </c>
      <c r="I45" s="154">
        <v>23.8</v>
      </c>
      <c r="J45" s="154">
        <v>49.2</v>
      </c>
      <c r="K45" s="154">
        <v>48.2</v>
      </c>
      <c r="L45" s="154">
        <v>80.1</v>
      </c>
      <c r="M45" s="154">
        <v>79.9</v>
      </c>
      <c r="N45" s="154">
        <v>96</v>
      </c>
      <c r="O45" s="154">
        <v>99.9</v>
      </c>
      <c r="P45" s="154">
        <v>96</v>
      </c>
      <c r="Q45" s="154">
        <v>96</v>
      </c>
      <c r="R45" s="154"/>
    </row>
    <row r="46" spans="1:18" s="1" customFormat="1" ht="48" customHeight="1">
      <c r="A46" s="175" t="s">
        <v>217</v>
      </c>
      <c r="B46" s="166" t="s">
        <v>792</v>
      </c>
      <c r="C46" s="58" t="s">
        <v>67</v>
      </c>
      <c r="D46" s="58">
        <v>0.08</v>
      </c>
      <c r="E46" s="154">
        <v>100</v>
      </c>
      <c r="F46" s="154" t="s">
        <v>229</v>
      </c>
      <c r="G46" s="154">
        <v>100</v>
      </c>
      <c r="H46" s="154" t="s">
        <v>229</v>
      </c>
      <c r="I46" s="154">
        <v>100</v>
      </c>
      <c r="J46" s="154" t="s">
        <v>229</v>
      </c>
      <c r="K46" s="154">
        <v>100</v>
      </c>
      <c r="L46" s="154" t="s">
        <v>229</v>
      </c>
      <c r="M46" s="154">
        <v>100</v>
      </c>
      <c r="N46" s="154" t="s">
        <v>229</v>
      </c>
      <c r="O46" s="154">
        <v>100</v>
      </c>
      <c r="P46" s="154" t="s">
        <v>229</v>
      </c>
      <c r="Q46" s="154" t="s">
        <v>229</v>
      </c>
      <c r="R46" s="154"/>
    </row>
    <row r="47" spans="1:18" s="1" customFormat="1" ht="48.75" customHeight="1">
      <c r="A47" s="175" t="s">
        <v>218</v>
      </c>
      <c r="B47" s="166" t="s">
        <v>793</v>
      </c>
      <c r="C47" s="58" t="s">
        <v>67</v>
      </c>
      <c r="D47" s="58">
        <v>0.05</v>
      </c>
      <c r="E47" s="154">
        <v>0</v>
      </c>
      <c r="F47" s="154" t="s">
        <v>230</v>
      </c>
      <c r="G47" s="154">
        <v>0</v>
      </c>
      <c r="H47" s="154" t="s">
        <v>230</v>
      </c>
      <c r="I47" s="154">
        <v>0</v>
      </c>
      <c r="J47" s="154" t="s">
        <v>230</v>
      </c>
      <c r="K47" s="154">
        <v>0</v>
      </c>
      <c r="L47" s="154" t="s">
        <v>230</v>
      </c>
      <c r="M47" s="154">
        <v>0</v>
      </c>
      <c r="N47" s="154" t="s">
        <v>230</v>
      </c>
      <c r="O47" s="154">
        <v>0</v>
      </c>
      <c r="P47" s="154" t="s">
        <v>230</v>
      </c>
      <c r="Q47" s="154" t="s">
        <v>230</v>
      </c>
      <c r="R47" s="154"/>
    </row>
    <row r="48" spans="1:18" s="1" customFormat="1" ht="18" customHeight="1">
      <c r="A48" s="175"/>
      <c r="B48" s="164" t="s">
        <v>995</v>
      </c>
      <c r="C48" s="176"/>
      <c r="D48" s="176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</row>
    <row r="49" spans="1:18" s="1" customFormat="1" ht="19.5" customHeight="1">
      <c r="A49" s="175" t="s">
        <v>228</v>
      </c>
      <c r="B49" s="211" t="s">
        <v>996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</row>
    <row r="50" spans="1:18" s="1" customFormat="1" ht="15.75" customHeight="1">
      <c r="A50" s="175" t="s">
        <v>211</v>
      </c>
      <c r="B50" s="166" t="s">
        <v>234</v>
      </c>
      <c r="C50" s="58"/>
      <c r="D50" s="58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</row>
    <row r="51" spans="1:18" s="1" customFormat="1" ht="24" customHeight="1">
      <c r="A51" s="175"/>
      <c r="B51" s="166" t="s">
        <v>235</v>
      </c>
      <c r="C51" s="58" t="s">
        <v>232</v>
      </c>
      <c r="D51" s="58"/>
      <c r="E51" s="154">
        <v>5384</v>
      </c>
      <c r="F51" s="154">
        <v>2923</v>
      </c>
      <c r="G51" s="154">
        <v>2923</v>
      </c>
      <c r="H51" s="154">
        <v>3247</v>
      </c>
      <c r="I51" s="154">
        <v>3247</v>
      </c>
      <c r="J51" s="154">
        <v>3247</v>
      </c>
      <c r="K51" s="154">
        <v>3247</v>
      </c>
      <c r="L51" s="154">
        <v>3247</v>
      </c>
      <c r="M51" s="154">
        <v>3247</v>
      </c>
      <c r="N51" s="154">
        <v>3247</v>
      </c>
      <c r="O51" s="154">
        <v>3247</v>
      </c>
      <c r="P51" s="154">
        <v>2723</v>
      </c>
      <c r="Q51" s="154">
        <v>2723</v>
      </c>
      <c r="R51" s="154"/>
    </row>
    <row r="52" spans="1:18" s="1" customFormat="1" ht="15" customHeight="1">
      <c r="A52" s="175" t="s">
        <v>212</v>
      </c>
      <c r="B52" s="166" t="s">
        <v>236</v>
      </c>
      <c r="C52" s="58"/>
      <c r="D52" s="58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</row>
    <row r="53" spans="1:18" s="1" customFormat="1" ht="57.75" customHeight="1">
      <c r="A53" s="175" t="s">
        <v>620</v>
      </c>
      <c r="B53" s="166" t="s">
        <v>619</v>
      </c>
      <c r="C53" s="58" t="s">
        <v>67</v>
      </c>
      <c r="D53" s="58"/>
      <c r="E53" s="154">
        <v>0</v>
      </c>
      <c r="F53" s="154" t="s">
        <v>805</v>
      </c>
      <c r="G53" s="154">
        <v>0</v>
      </c>
      <c r="H53" s="154" t="s">
        <v>805</v>
      </c>
      <c r="I53" s="154">
        <v>0</v>
      </c>
      <c r="J53" s="154" t="s">
        <v>805</v>
      </c>
      <c r="K53" s="154">
        <v>0</v>
      </c>
      <c r="L53" s="154" t="s">
        <v>805</v>
      </c>
      <c r="M53" s="154">
        <v>0</v>
      </c>
      <c r="N53" s="154" t="s">
        <v>805</v>
      </c>
      <c r="O53" s="154">
        <v>2.2</v>
      </c>
      <c r="P53" s="154" t="s">
        <v>805</v>
      </c>
      <c r="Q53" s="154" t="s">
        <v>805</v>
      </c>
      <c r="R53" s="154"/>
    </row>
    <row r="54" spans="1:18" s="1" customFormat="1" ht="25.5" customHeight="1">
      <c r="A54" s="175" t="s">
        <v>621</v>
      </c>
      <c r="B54" s="166" t="s">
        <v>238</v>
      </c>
      <c r="C54" s="58" t="s">
        <v>67</v>
      </c>
      <c r="D54" s="58"/>
      <c r="E54" s="154">
        <v>90.4</v>
      </c>
      <c r="F54" s="154" t="s">
        <v>246</v>
      </c>
      <c r="G54" s="154">
        <v>90</v>
      </c>
      <c r="H54" s="154" t="s">
        <v>229</v>
      </c>
      <c r="I54" s="154">
        <v>90</v>
      </c>
      <c r="J54" s="154" t="s">
        <v>229</v>
      </c>
      <c r="K54" s="154">
        <v>91.1</v>
      </c>
      <c r="L54" s="154" t="s">
        <v>229</v>
      </c>
      <c r="M54" s="154">
        <v>90</v>
      </c>
      <c r="N54" s="154" t="s">
        <v>806</v>
      </c>
      <c r="O54" s="154">
        <v>89.1</v>
      </c>
      <c r="P54" s="154" t="s">
        <v>229</v>
      </c>
      <c r="Q54" s="154" t="s">
        <v>229</v>
      </c>
      <c r="R54" s="154"/>
    </row>
    <row r="55" spans="1:18" s="1" customFormat="1" ht="24" customHeight="1">
      <c r="A55" s="175"/>
      <c r="B55" s="211" t="s">
        <v>997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</row>
    <row r="56" spans="1:18" s="1" customFormat="1" ht="17.25" customHeight="1">
      <c r="A56" s="175"/>
      <c r="B56" s="212" t="s">
        <v>594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</row>
    <row r="57" spans="1:18" s="1" customFormat="1" ht="10.5" customHeight="1">
      <c r="A57" s="175"/>
      <c r="B57" s="166" t="s">
        <v>30</v>
      </c>
      <c r="C57" s="58"/>
      <c r="D57" s="58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</row>
    <row r="58" spans="1:18" s="1" customFormat="1" ht="24.75" customHeight="1">
      <c r="A58" s="175" t="s">
        <v>211</v>
      </c>
      <c r="B58" s="166" t="s">
        <v>235</v>
      </c>
      <c r="C58" s="58" t="s">
        <v>232</v>
      </c>
      <c r="D58" s="58">
        <v>0.28</v>
      </c>
      <c r="E58" s="154">
        <v>5384</v>
      </c>
      <c r="F58" s="154">
        <v>2923</v>
      </c>
      <c r="G58" s="154">
        <v>2923</v>
      </c>
      <c r="H58" s="154">
        <v>3247</v>
      </c>
      <c r="I58" s="154">
        <v>3247</v>
      </c>
      <c r="J58" s="154">
        <v>3247</v>
      </c>
      <c r="K58" s="154">
        <v>3247</v>
      </c>
      <c r="L58" s="154">
        <v>3247</v>
      </c>
      <c r="M58" s="154">
        <v>3247</v>
      </c>
      <c r="N58" s="154">
        <v>3247</v>
      </c>
      <c r="O58" s="154">
        <v>3247</v>
      </c>
      <c r="P58" s="154">
        <v>2723</v>
      </c>
      <c r="Q58" s="154">
        <v>2723</v>
      </c>
      <c r="R58" s="154"/>
    </row>
    <row r="59" spans="1:18" s="1" customFormat="1" ht="49.5" customHeight="1">
      <c r="A59" s="175" t="s">
        <v>212</v>
      </c>
      <c r="B59" s="166" t="s">
        <v>239</v>
      </c>
      <c r="C59" s="58" t="s">
        <v>240</v>
      </c>
      <c r="D59" s="58">
        <v>0.1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4"/>
    </row>
    <row r="60" spans="1:18" s="1" customFormat="1" ht="17.25" customHeight="1">
      <c r="A60" s="175"/>
      <c r="B60" s="214" t="s">
        <v>998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</row>
    <row r="61" spans="1:18" s="1" customFormat="1" ht="18" customHeight="1">
      <c r="A61" s="175"/>
      <c r="B61" s="166" t="s">
        <v>241</v>
      </c>
      <c r="C61" s="58"/>
      <c r="D61" s="58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</row>
    <row r="62" spans="1:18" s="1" customFormat="1" ht="12.75" customHeight="1">
      <c r="A62" s="175"/>
      <c r="B62" s="166" t="s">
        <v>30</v>
      </c>
      <c r="C62" s="58"/>
      <c r="D62" s="58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</row>
    <row r="63" spans="1:18" s="1" customFormat="1" ht="36.75" customHeight="1">
      <c r="A63" s="175" t="s">
        <v>213</v>
      </c>
      <c r="B63" s="166" t="s">
        <v>242</v>
      </c>
      <c r="C63" s="58" t="s">
        <v>67</v>
      </c>
      <c r="D63" s="58">
        <v>0.06</v>
      </c>
      <c r="E63" s="154">
        <v>4.3</v>
      </c>
      <c r="F63" s="154" t="s">
        <v>807</v>
      </c>
      <c r="G63" s="154">
        <v>14.5</v>
      </c>
      <c r="H63" s="154" t="s">
        <v>807</v>
      </c>
      <c r="I63" s="154">
        <v>14.2</v>
      </c>
      <c r="J63" s="154" t="s">
        <v>807</v>
      </c>
      <c r="K63" s="154">
        <v>14.3</v>
      </c>
      <c r="L63" s="154" t="s">
        <v>807</v>
      </c>
      <c r="M63" s="154">
        <v>14.3</v>
      </c>
      <c r="N63" s="154" t="s">
        <v>807</v>
      </c>
      <c r="O63" s="154">
        <v>0</v>
      </c>
      <c r="P63" s="154" t="s">
        <v>807</v>
      </c>
      <c r="Q63" s="154" t="s">
        <v>807</v>
      </c>
      <c r="R63" s="154"/>
    </row>
    <row r="64" spans="1:18" s="1" customFormat="1" ht="60.75" customHeight="1">
      <c r="A64" s="175" t="s">
        <v>214</v>
      </c>
      <c r="B64" s="166" t="s">
        <v>622</v>
      </c>
      <c r="C64" s="58" t="s">
        <v>67</v>
      </c>
      <c r="D64" s="58">
        <v>0.06</v>
      </c>
      <c r="E64" s="154">
        <v>0</v>
      </c>
      <c r="F64" s="154" t="s">
        <v>805</v>
      </c>
      <c r="G64" s="154">
        <v>0</v>
      </c>
      <c r="H64" s="154" t="s">
        <v>805</v>
      </c>
      <c r="I64" s="154">
        <v>0</v>
      </c>
      <c r="J64" s="154" t="s">
        <v>805</v>
      </c>
      <c r="K64" s="154">
        <v>0</v>
      </c>
      <c r="L64" s="154" t="s">
        <v>805</v>
      </c>
      <c r="M64" s="154">
        <v>0</v>
      </c>
      <c r="N64" s="154" t="s">
        <v>805</v>
      </c>
      <c r="O64" s="154">
        <v>2.2</v>
      </c>
      <c r="P64" s="154" t="s">
        <v>805</v>
      </c>
      <c r="Q64" s="154" t="s">
        <v>805</v>
      </c>
      <c r="R64" s="154"/>
    </row>
    <row r="65" spans="1:18" s="1" customFormat="1" ht="30.75" customHeight="1">
      <c r="A65" s="175" t="s">
        <v>215</v>
      </c>
      <c r="B65" s="166" t="s">
        <v>244</v>
      </c>
      <c r="C65" s="58" t="s">
        <v>240</v>
      </c>
      <c r="D65" s="58">
        <v>0.2</v>
      </c>
      <c r="E65" s="154">
        <v>0</v>
      </c>
      <c r="F65" s="154">
        <v>0</v>
      </c>
      <c r="G65" s="154">
        <v>0</v>
      </c>
      <c r="H65" s="154">
        <v>0</v>
      </c>
      <c r="I65" s="154">
        <v>0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/>
    </row>
    <row r="66" spans="1:18" s="1" customFormat="1" ht="23.25" customHeight="1">
      <c r="A66" s="175"/>
      <c r="B66" s="211" t="s">
        <v>999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</row>
    <row r="67" spans="1:18" s="1" customFormat="1" ht="17.25" customHeight="1">
      <c r="A67" s="175"/>
      <c r="B67" s="212" t="s">
        <v>245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</row>
    <row r="68" spans="1:18" s="1" customFormat="1" ht="12" customHeight="1">
      <c r="A68" s="175"/>
      <c r="B68" s="166" t="s">
        <v>30</v>
      </c>
      <c r="C68" s="58"/>
      <c r="D68" s="58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</row>
    <row r="69" spans="1:18" s="1" customFormat="1" ht="22.5" customHeight="1">
      <c r="A69" s="175" t="s">
        <v>216</v>
      </c>
      <c r="B69" s="166" t="s">
        <v>238</v>
      </c>
      <c r="C69" s="58" t="s">
        <v>67</v>
      </c>
      <c r="D69" s="58">
        <v>0.2</v>
      </c>
      <c r="E69" s="154">
        <v>87.5</v>
      </c>
      <c r="F69" s="154" t="s">
        <v>246</v>
      </c>
      <c r="G69" s="154">
        <v>90.9</v>
      </c>
      <c r="H69" s="154" t="s">
        <v>229</v>
      </c>
      <c r="I69" s="154">
        <v>90</v>
      </c>
      <c r="J69" s="154" t="s">
        <v>229</v>
      </c>
      <c r="K69" s="154">
        <v>91.1</v>
      </c>
      <c r="L69" s="154" t="s">
        <v>229</v>
      </c>
      <c r="M69" s="154">
        <v>90</v>
      </c>
      <c r="N69" s="154" t="s">
        <v>229</v>
      </c>
      <c r="O69" s="154">
        <v>89.1</v>
      </c>
      <c r="P69" s="154" t="s">
        <v>229</v>
      </c>
      <c r="Q69" s="154" t="s">
        <v>229</v>
      </c>
      <c r="R69" s="154"/>
    </row>
    <row r="70" spans="1:18" s="1" customFormat="1" ht="52.5" customHeight="1">
      <c r="A70" s="175" t="s">
        <v>217</v>
      </c>
      <c r="B70" s="166" t="s">
        <v>247</v>
      </c>
      <c r="C70" s="58" t="s">
        <v>67</v>
      </c>
      <c r="D70" s="58">
        <v>0.1</v>
      </c>
      <c r="E70" s="154">
        <v>100</v>
      </c>
      <c r="F70" s="154">
        <v>100</v>
      </c>
      <c r="G70" s="154">
        <v>100</v>
      </c>
      <c r="H70" s="154">
        <v>100</v>
      </c>
      <c r="I70" s="154">
        <v>100</v>
      </c>
      <c r="J70" s="154">
        <v>100</v>
      </c>
      <c r="K70" s="154">
        <v>100</v>
      </c>
      <c r="L70" s="154">
        <v>100</v>
      </c>
      <c r="M70" s="154">
        <v>100</v>
      </c>
      <c r="N70" s="154">
        <v>100</v>
      </c>
      <c r="O70" s="154">
        <v>100</v>
      </c>
      <c r="P70" s="154">
        <v>100</v>
      </c>
      <c r="Q70" s="154">
        <v>100</v>
      </c>
      <c r="R70" s="154" t="s">
        <v>623</v>
      </c>
    </row>
    <row r="71" spans="1:18" s="1" customFormat="1" ht="32.25" customHeight="1">
      <c r="A71" s="175"/>
      <c r="B71" s="164" t="s">
        <v>97</v>
      </c>
      <c r="C71" s="176"/>
      <c r="D71" s="176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54"/>
    </row>
    <row r="72" spans="1:18" ht="51.75" customHeight="1">
      <c r="A72" s="175" t="s">
        <v>228</v>
      </c>
      <c r="B72" s="166" t="s">
        <v>1000</v>
      </c>
      <c r="C72" s="58"/>
      <c r="D72" s="58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</row>
    <row r="73" spans="1:18" ht="39" customHeight="1">
      <c r="A73" s="175" t="s">
        <v>211</v>
      </c>
      <c r="B73" s="166" t="s">
        <v>972</v>
      </c>
      <c r="C73" s="58" t="s">
        <v>664</v>
      </c>
      <c r="D73" s="58">
        <v>0.5</v>
      </c>
      <c r="E73" s="154">
        <v>67.2</v>
      </c>
      <c r="F73" s="154">
        <v>67.2</v>
      </c>
      <c r="G73" s="154">
        <v>67.2</v>
      </c>
      <c r="H73" s="154">
        <v>67.2</v>
      </c>
      <c r="I73" s="154">
        <v>67.2</v>
      </c>
      <c r="J73" s="154">
        <v>67.2</v>
      </c>
      <c r="K73" s="154">
        <v>67.2</v>
      </c>
      <c r="L73" s="154">
        <v>67.2</v>
      </c>
      <c r="M73" s="154">
        <v>67.2</v>
      </c>
      <c r="N73" s="154">
        <v>67.2</v>
      </c>
      <c r="O73" s="154">
        <v>67.2</v>
      </c>
      <c r="P73" s="154">
        <v>67.2</v>
      </c>
      <c r="Q73" s="154">
        <v>67.2</v>
      </c>
      <c r="R73" s="154"/>
    </row>
    <row r="74" spans="1:18" ht="84">
      <c r="A74" s="175" t="s">
        <v>212</v>
      </c>
      <c r="B74" s="166" t="s">
        <v>973</v>
      </c>
      <c r="C74" s="58" t="s">
        <v>665</v>
      </c>
      <c r="D74" s="58">
        <v>0.5</v>
      </c>
      <c r="E74" s="154">
        <v>81</v>
      </c>
      <c r="F74" s="154">
        <v>81</v>
      </c>
      <c r="G74" s="154">
        <v>81</v>
      </c>
      <c r="H74" s="154">
        <v>81</v>
      </c>
      <c r="I74" s="154">
        <v>81</v>
      </c>
      <c r="J74" s="154">
        <v>81</v>
      </c>
      <c r="K74" s="154">
        <v>81</v>
      </c>
      <c r="L74" s="154">
        <v>81</v>
      </c>
      <c r="M74" s="154">
        <v>81</v>
      </c>
      <c r="N74" s="154">
        <v>81</v>
      </c>
      <c r="O74" s="154">
        <v>81</v>
      </c>
      <c r="P74" s="154">
        <v>81</v>
      </c>
      <c r="Q74" s="154">
        <v>81</v>
      </c>
      <c r="R74" s="154"/>
    </row>
    <row r="75" spans="1:18" ht="39.75" customHeight="1">
      <c r="A75" s="58"/>
      <c r="B75" s="164" t="s">
        <v>113</v>
      </c>
      <c r="C75" s="176"/>
      <c r="D75" s="176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54"/>
    </row>
    <row r="76" spans="1:18" ht="30.75" customHeight="1">
      <c r="A76" s="58"/>
      <c r="B76" s="213" t="s">
        <v>289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</row>
    <row r="77" spans="1:18" ht="18.75" customHeight="1">
      <c r="A77" s="58"/>
      <c r="B77" s="213" t="s">
        <v>290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</row>
    <row r="78" spans="1:18" ht="18.75" customHeight="1">
      <c r="A78" s="58"/>
      <c r="B78" s="213" t="s">
        <v>291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</row>
    <row r="79" spans="1:18" ht="15" customHeight="1">
      <c r="A79" s="58"/>
      <c r="B79" s="164" t="s">
        <v>45</v>
      </c>
      <c r="C79" s="58"/>
      <c r="D79" s="58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1:18" ht="36.75" customHeight="1">
      <c r="A80" s="58"/>
      <c r="B80" s="166" t="s">
        <v>48</v>
      </c>
      <c r="C80" s="58" t="s">
        <v>49</v>
      </c>
      <c r="D80" s="58">
        <v>0.3</v>
      </c>
      <c r="E80" s="154"/>
      <c r="F80" s="154">
        <v>20</v>
      </c>
      <c r="G80" s="154">
        <v>16</v>
      </c>
      <c r="H80" s="179">
        <v>20</v>
      </c>
      <c r="I80" s="154">
        <v>5</v>
      </c>
      <c r="J80" s="154">
        <v>20</v>
      </c>
      <c r="K80" s="154">
        <v>8</v>
      </c>
      <c r="L80" s="154">
        <v>20</v>
      </c>
      <c r="M80" s="154">
        <v>8</v>
      </c>
      <c r="N80" s="154">
        <v>20</v>
      </c>
      <c r="O80" s="154">
        <v>14</v>
      </c>
      <c r="P80" s="154">
        <v>20</v>
      </c>
      <c r="Q80" s="154">
        <v>20</v>
      </c>
      <c r="R80" s="154"/>
    </row>
    <row r="81" spans="1:18" ht="36" customHeight="1">
      <c r="A81" s="58"/>
      <c r="B81" s="166" t="s">
        <v>64</v>
      </c>
      <c r="C81" s="58" t="s">
        <v>50</v>
      </c>
      <c r="D81" s="58">
        <v>0.3</v>
      </c>
      <c r="E81" s="154"/>
      <c r="F81" s="154">
        <v>6666.67</v>
      </c>
      <c r="G81" s="154">
        <v>4906.7</v>
      </c>
      <c r="H81" s="154">
        <v>6666.67</v>
      </c>
      <c r="I81" s="154">
        <v>14632.9</v>
      </c>
      <c r="J81" s="154">
        <v>6666.67</v>
      </c>
      <c r="K81" s="154">
        <v>63189.11</v>
      </c>
      <c r="L81" s="180">
        <v>6666.67</v>
      </c>
      <c r="M81" s="180">
        <v>85088.9</v>
      </c>
      <c r="N81" s="154">
        <v>6666.67</v>
      </c>
      <c r="O81" s="154">
        <v>114578.3</v>
      </c>
      <c r="P81" s="154">
        <v>6666.67</v>
      </c>
      <c r="Q81" s="154">
        <v>6666.67</v>
      </c>
      <c r="R81" s="154"/>
    </row>
    <row r="82" spans="1:18" ht="30" customHeight="1">
      <c r="A82" s="58"/>
      <c r="B82" s="166" t="s">
        <v>667</v>
      </c>
      <c r="C82" s="58" t="s">
        <v>54</v>
      </c>
      <c r="D82" s="58">
        <v>0.2</v>
      </c>
      <c r="E82" s="154">
        <v>1</v>
      </c>
      <c r="F82" s="154">
        <v>1</v>
      </c>
      <c r="G82" s="154">
        <v>1</v>
      </c>
      <c r="H82" s="154">
        <v>1</v>
      </c>
      <c r="I82" s="154">
        <v>1</v>
      </c>
      <c r="J82" s="154">
        <v>1</v>
      </c>
      <c r="K82" s="154">
        <v>1</v>
      </c>
      <c r="L82" s="154">
        <v>1</v>
      </c>
      <c r="M82" s="154">
        <v>1</v>
      </c>
      <c r="N82" s="154">
        <v>1</v>
      </c>
      <c r="O82" s="154">
        <v>1</v>
      </c>
      <c r="P82" s="154">
        <v>1</v>
      </c>
      <c r="Q82" s="154">
        <v>1</v>
      </c>
      <c r="R82" s="154"/>
    </row>
    <row r="83" spans="1:18" ht="33.75" customHeight="1">
      <c r="A83" s="58"/>
      <c r="B83" s="166" t="s">
        <v>630</v>
      </c>
      <c r="C83" s="58"/>
      <c r="D83" s="58">
        <v>0.2</v>
      </c>
      <c r="E83" s="154"/>
      <c r="F83" s="154">
        <v>18893</v>
      </c>
      <c r="G83" s="154">
        <v>18893</v>
      </c>
      <c r="H83" s="154">
        <v>18893</v>
      </c>
      <c r="I83" s="154">
        <v>18893</v>
      </c>
      <c r="J83" s="154">
        <v>18893</v>
      </c>
      <c r="K83" s="154">
        <v>18893</v>
      </c>
      <c r="L83" s="154">
        <v>18893</v>
      </c>
      <c r="M83" s="154">
        <v>18893</v>
      </c>
      <c r="N83" s="154">
        <v>18893</v>
      </c>
      <c r="O83" s="154">
        <v>18893</v>
      </c>
      <c r="P83" s="154">
        <v>18893</v>
      </c>
      <c r="Q83" s="154">
        <v>18893</v>
      </c>
      <c r="R83" s="154"/>
    </row>
    <row r="84" spans="1:18" ht="17.25" customHeight="1">
      <c r="A84" s="58"/>
      <c r="B84" s="164" t="s">
        <v>100</v>
      </c>
      <c r="C84" s="176"/>
      <c r="D84" s="176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54"/>
    </row>
    <row r="85" spans="1:18" ht="32.25" customHeight="1">
      <c r="A85" s="58"/>
      <c r="B85" s="166" t="s">
        <v>1001</v>
      </c>
      <c r="C85" s="58"/>
      <c r="D85" s="58">
        <f>D88+D92</f>
        <v>1</v>
      </c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</row>
    <row r="86" spans="1:18" ht="27.75" customHeight="1">
      <c r="A86" s="58"/>
      <c r="B86" s="166" t="s">
        <v>1002</v>
      </c>
      <c r="C86" s="58"/>
      <c r="D86" s="58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</row>
    <row r="87" spans="1:18" ht="12.75" customHeight="1">
      <c r="A87" s="58"/>
      <c r="B87" s="164" t="s">
        <v>45</v>
      </c>
      <c r="C87" s="58"/>
      <c r="D87" s="58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</row>
    <row r="88" spans="1:18" ht="24">
      <c r="A88" s="58"/>
      <c r="B88" s="166" t="s">
        <v>652</v>
      </c>
      <c r="C88" s="58" t="s">
        <v>653</v>
      </c>
      <c r="D88" s="58">
        <v>0.7</v>
      </c>
      <c r="E88" s="154">
        <v>2.52</v>
      </c>
      <c r="F88" s="154">
        <v>2.53</v>
      </c>
      <c r="G88" s="154"/>
      <c r="H88" s="154">
        <v>2.54</v>
      </c>
      <c r="I88" s="154">
        <v>2.7</v>
      </c>
      <c r="J88" s="181">
        <v>2.54</v>
      </c>
      <c r="K88" s="154">
        <v>2.7</v>
      </c>
      <c r="L88" s="154">
        <v>2.54</v>
      </c>
      <c r="M88" s="154">
        <v>2.7</v>
      </c>
      <c r="N88" s="154">
        <v>2.54</v>
      </c>
      <c r="O88" s="154">
        <v>2.7</v>
      </c>
      <c r="P88" s="154">
        <v>2.56</v>
      </c>
      <c r="Q88" s="154">
        <v>2.57</v>
      </c>
      <c r="R88" s="154"/>
    </row>
    <row r="89" spans="1:18" ht="32.25" customHeight="1">
      <c r="A89" s="58"/>
      <c r="B89" s="166" t="s">
        <v>1003</v>
      </c>
      <c r="C89" s="58"/>
      <c r="D89" s="58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</row>
    <row r="90" spans="1:18" ht="27.75" customHeight="1">
      <c r="A90" s="58"/>
      <c r="B90" s="166" t="s">
        <v>1004</v>
      </c>
      <c r="C90" s="58"/>
      <c r="D90" s="58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</row>
    <row r="91" spans="1:18" ht="12.75" customHeight="1">
      <c r="A91" s="58"/>
      <c r="B91" s="164" t="s">
        <v>45</v>
      </c>
      <c r="C91" s="58"/>
      <c r="D91" s="58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</row>
    <row r="92" spans="1:18" ht="36">
      <c r="A92" s="58"/>
      <c r="B92" s="166" t="s">
        <v>654</v>
      </c>
      <c r="C92" s="58" t="s">
        <v>655</v>
      </c>
      <c r="D92" s="58">
        <v>0.3</v>
      </c>
      <c r="E92" s="154">
        <v>0.18</v>
      </c>
      <c r="F92" s="154">
        <v>0.175</v>
      </c>
      <c r="G92" s="154"/>
      <c r="H92" s="154">
        <v>0.17</v>
      </c>
      <c r="I92" s="154">
        <v>0.18</v>
      </c>
      <c r="J92" s="154">
        <v>0.17</v>
      </c>
      <c r="K92" s="154">
        <v>0.18</v>
      </c>
      <c r="L92" s="154">
        <v>0.17</v>
      </c>
      <c r="M92" s="154">
        <v>0.18</v>
      </c>
      <c r="N92" s="154">
        <v>0.17</v>
      </c>
      <c r="O92" s="154">
        <v>0.18</v>
      </c>
      <c r="P92" s="154">
        <v>0.16</v>
      </c>
      <c r="Q92" s="154">
        <v>0.155</v>
      </c>
      <c r="R92" s="154"/>
    </row>
    <row r="93" spans="1:18" ht="23.25" customHeight="1">
      <c r="A93" s="58"/>
      <c r="B93" s="164" t="s">
        <v>101</v>
      </c>
      <c r="C93" s="176"/>
      <c r="D93" s="176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54"/>
    </row>
    <row r="94" spans="1:18" ht="29.25" customHeight="1">
      <c r="A94" s="58"/>
      <c r="B94" s="166" t="s">
        <v>296</v>
      </c>
      <c r="C94" s="58"/>
      <c r="D94" s="58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1:18" ht="36" customHeight="1">
      <c r="A95" s="58"/>
      <c r="B95" s="166" t="s">
        <v>297</v>
      </c>
      <c r="C95" s="58"/>
      <c r="D95" s="58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1:18" ht="20.25" customHeight="1">
      <c r="A96" s="58"/>
      <c r="B96" s="170" t="s">
        <v>298</v>
      </c>
      <c r="C96" s="174"/>
      <c r="D96" s="174">
        <f>D98</f>
        <v>0.16</v>
      </c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54"/>
    </row>
    <row r="97" spans="1:18" ht="13.5" customHeight="1">
      <c r="A97" s="58"/>
      <c r="B97" s="164" t="s">
        <v>45</v>
      </c>
      <c r="C97" s="58"/>
      <c r="D97" s="58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1:18" ht="38.25" customHeight="1">
      <c r="A98" s="58"/>
      <c r="B98" s="166" t="s">
        <v>646</v>
      </c>
      <c r="C98" s="58" t="s">
        <v>647</v>
      </c>
      <c r="D98" s="58">
        <v>0.16</v>
      </c>
      <c r="E98" s="154">
        <v>9</v>
      </c>
      <c r="F98" s="154">
        <v>9</v>
      </c>
      <c r="G98" s="154">
        <v>10</v>
      </c>
      <c r="H98" s="154">
        <v>6</v>
      </c>
      <c r="I98" s="154">
        <v>6</v>
      </c>
      <c r="J98" s="180">
        <v>6</v>
      </c>
      <c r="K98" s="180">
        <v>8</v>
      </c>
      <c r="L98" s="154">
        <v>6</v>
      </c>
      <c r="M98" s="154">
        <v>8</v>
      </c>
      <c r="N98" s="183">
        <v>6</v>
      </c>
      <c r="O98" s="183">
        <v>8</v>
      </c>
      <c r="P98" s="180">
        <v>2</v>
      </c>
      <c r="Q98" s="180">
        <v>6</v>
      </c>
      <c r="R98" s="154"/>
    </row>
    <row r="99" spans="1:18" ht="22.5" customHeight="1">
      <c r="A99" s="58"/>
      <c r="B99" s="164" t="s">
        <v>1005</v>
      </c>
      <c r="C99" s="58"/>
      <c r="D99" s="58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</row>
    <row r="100" spans="1:18" ht="23.25" customHeight="1">
      <c r="A100" s="58"/>
      <c r="B100" s="170" t="s">
        <v>300</v>
      </c>
      <c r="C100" s="174"/>
      <c r="D100" s="174">
        <f>D102+D103</f>
        <v>0.64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54"/>
    </row>
    <row r="101" spans="1:18" ht="14.25" customHeight="1">
      <c r="A101" s="58"/>
      <c r="B101" s="164" t="s">
        <v>45</v>
      </c>
      <c r="C101" s="58"/>
      <c r="D101" s="58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</row>
    <row r="102" spans="1:18" ht="36">
      <c r="A102" s="58"/>
      <c r="B102" s="166" t="s">
        <v>648</v>
      </c>
      <c r="C102" s="58" t="s">
        <v>647</v>
      </c>
      <c r="D102" s="58">
        <v>0.32</v>
      </c>
      <c r="E102" s="154">
        <v>1</v>
      </c>
      <c r="F102" s="154">
        <v>1</v>
      </c>
      <c r="G102" s="154">
        <v>2</v>
      </c>
      <c r="H102" s="154">
        <v>2</v>
      </c>
      <c r="I102" s="154">
        <v>0</v>
      </c>
      <c r="J102" s="154">
        <v>2</v>
      </c>
      <c r="K102" s="154">
        <v>0</v>
      </c>
      <c r="L102" s="154">
        <v>2</v>
      </c>
      <c r="M102" s="180">
        <v>0</v>
      </c>
      <c r="N102" s="180">
        <v>2</v>
      </c>
      <c r="O102" s="180">
        <v>0</v>
      </c>
      <c r="P102" s="180">
        <v>3</v>
      </c>
      <c r="Q102" s="180">
        <v>3</v>
      </c>
      <c r="R102" s="154"/>
    </row>
    <row r="103" spans="1:18" ht="27.75" customHeight="1">
      <c r="A103" s="58"/>
      <c r="B103" s="166" t="s">
        <v>649</v>
      </c>
      <c r="C103" s="58" t="s">
        <v>647</v>
      </c>
      <c r="D103" s="58">
        <v>0.32</v>
      </c>
      <c r="E103" s="154">
        <v>0</v>
      </c>
      <c r="F103" s="154">
        <v>0</v>
      </c>
      <c r="G103" s="154">
        <v>0</v>
      </c>
      <c r="H103" s="154">
        <v>0</v>
      </c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54">
        <v>0</v>
      </c>
      <c r="R103" s="154"/>
    </row>
    <row r="104" spans="1:18" ht="45" customHeight="1">
      <c r="A104" s="58"/>
      <c r="B104" s="166" t="s">
        <v>1006</v>
      </c>
      <c r="C104" s="58"/>
      <c r="D104" s="58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</row>
    <row r="105" spans="1:18" ht="24.75" customHeight="1">
      <c r="A105" s="58"/>
      <c r="B105" s="166" t="s">
        <v>302</v>
      </c>
      <c r="C105" s="58"/>
      <c r="D105" s="58">
        <f>D107</f>
        <v>0.2</v>
      </c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</row>
    <row r="106" spans="1:18" ht="12" customHeight="1">
      <c r="A106" s="58"/>
      <c r="B106" s="164" t="s">
        <v>45</v>
      </c>
      <c r="C106" s="58"/>
      <c r="D106" s="58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</row>
    <row r="107" spans="1:18" ht="33" customHeight="1">
      <c r="A107" s="58"/>
      <c r="B107" s="166" t="s">
        <v>650</v>
      </c>
      <c r="C107" s="58" t="s">
        <v>67</v>
      </c>
      <c r="D107" s="58">
        <v>0.2</v>
      </c>
      <c r="E107" s="154"/>
      <c r="F107" s="182" t="s">
        <v>651</v>
      </c>
      <c r="G107" s="182">
        <v>100</v>
      </c>
      <c r="H107" s="182" t="s">
        <v>651</v>
      </c>
      <c r="I107" s="182">
        <v>99</v>
      </c>
      <c r="J107" s="182" t="s">
        <v>651</v>
      </c>
      <c r="K107" s="184">
        <v>99</v>
      </c>
      <c r="L107" s="182" t="s">
        <v>651</v>
      </c>
      <c r="M107" s="182">
        <v>99</v>
      </c>
      <c r="N107" s="182" t="s">
        <v>651</v>
      </c>
      <c r="O107" s="182">
        <v>99</v>
      </c>
      <c r="P107" s="182" t="s">
        <v>651</v>
      </c>
      <c r="Q107" s="182" t="s">
        <v>651</v>
      </c>
      <c r="R107" s="154"/>
    </row>
    <row r="108" spans="1:18" ht="27.75" customHeight="1">
      <c r="A108" s="58"/>
      <c r="B108" s="164" t="s">
        <v>102</v>
      </c>
      <c r="C108" s="176"/>
      <c r="D108" s="176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54"/>
    </row>
    <row r="109" spans="1:18" ht="24">
      <c r="A109" s="58"/>
      <c r="B109" s="166" t="s">
        <v>1007</v>
      </c>
      <c r="C109" s="58"/>
      <c r="D109" s="58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</row>
    <row r="110" spans="1:18" ht="24">
      <c r="A110" s="58"/>
      <c r="B110" s="166" t="s">
        <v>304</v>
      </c>
      <c r="C110" s="58"/>
      <c r="D110" s="58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</row>
    <row r="111" spans="1:18" ht="27.75" customHeight="1">
      <c r="A111" s="58"/>
      <c r="B111" s="170" t="s">
        <v>305</v>
      </c>
      <c r="C111" s="174"/>
      <c r="D111" s="174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</row>
    <row r="112" spans="1:18" ht="12">
      <c r="A112" s="58"/>
      <c r="B112" s="164" t="s">
        <v>45</v>
      </c>
      <c r="C112" s="58"/>
      <c r="D112" s="58"/>
      <c r="E112" s="154"/>
      <c r="F112" s="154"/>
      <c r="G112" s="154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54"/>
    </row>
    <row r="113" spans="1:18" ht="48">
      <c r="A113" s="175" t="s">
        <v>211</v>
      </c>
      <c r="B113" s="166" t="s">
        <v>814</v>
      </c>
      <c r="C113" s="58" t="s">
        <v>700</v>
      </c>
      <c r="D113" s="58"/>
      <c r="E113" s="182">
        <v>0</v>
      </c>
      <c r="F113" s="182">
        <v>0</v>
      </c>
      <c r="G113" s="182">
        <v>0</v>
      </c>
      <c r="H113" s="182">
        <v>0</v>
      </c>
      <c r="I113" s="182">
        <v>0</v>
      </c>
      <c r="J113" s="182">
        <v>0</v>
      </c>
      <c r="K113" s="182">
        <v>0</v>
      </c>
      <c r="L113" s="182">
        <v>0</v>
      </c>
      <c r="M113" s="182">
        <v>0</v>
      </c>
      <c r="N113" s="182">
        <v>0</v>
      </c>
      <c r="O113" s="182">
        <v>0</v>
      </c>
      <c r="P113" s="182">
        <v>0</v>
      </c>
      <c r="Q113" s="182">
        <v>0</v>
      </c>
      <c r="R113" s="154"/>
    </row>
    <row r="114" spans="1:18" ht="27.75" customHeight="1">
      <c r="A114" s="175" t="s">
        <v>212</v>
      </c>
      <c r="B114" s="166" t="s">
        <v>815</v>
      </c>
      <c r="C114" s="58" t="s">
        <v>700</v>
      </c>
      <c r="D114" s="58"/>
      <c r="E114" s="182">
        <v>0</v>
      </c>
      <c r="F114" s="182">
        <v>0</v>
      </c>
      <c r="G114" s="182">
        <v>0</v>
      </c>
      <c r="H114" s="182">
        <v>0</v>
      </c>
      <c r="I114" s="182">
        <v>0</v>
      </c>
      <c r="J114" s="182">
        <v>0</v>
      </c>
      <c r="K114" s="182">
        <v>0</v>
      </c>
      <c r="L114" s="182">
        <v>0</v>
      </c>
      <c r="M114" s="182">
        <v>0</v>
      </c>
      <c r="N114" s="182">
        <v>0</v>
      </c>
      <c r="O114" s="182">
        <v>0</v>
      </c>
      <c r="P114" s="182">
        <v>0</v>
      </c>
      <c r="Q114" s="182">
        <v>0</v>
      </c>
      <c r="R114" s="154"/>
    </row>
    <row r="115" spans="1:18" ht="27.75" customHeight="1">
      <c r="A115" s="175" t="s">
        <v>816</v>
      </c>
      <c r="B115" s="166" t="s">
        <v>668</v>
      </c>
      <c r="C115" s="58" t="s">
        <v>700</v>
      </c>
      <c r="D115" s="58">
        <v>0.5</v>
      </c>
      <c r="E115" s="182">
        <v>0</v>
      </c>
      <c r="F115" s="182">
        <v>0</v>
      </c>
      <c r="G115" s="182">
        <v>0</v>
      </c>
      <c r="H115" s="182">
        <v>1</v>
      </c>
      <c r="I115" s="182">
        <v>0</v>
      </c>
      <c r="J115" s="182">
        <v>1</v>
      </c>
      <c r="K115" s="182">
        <v>0</v>
      </c>
      <c r="L115" s="182">
        <v>1</v>
      </c>
      <c r="M115" s="182">
        <v>0</v>
      </c>
      <c r="N115" s="182">
        <v>1</v>
      </c>
      <c r="O115" s="182">
        <v>0</v>
      </c>
      <c r="P115" s="182">
        <v>1</v>
      </c>
      <c r="Q115" s="182">
        <v>1</v>
      </c>
      <c r="R115" s="154"/>
    </row>
    <row r="116" spans="1:18" ht="36">
      <c r="A116" s="175"/>
      <c r="B116" s="164" t="s">
        <v>1008</v>
      </c>
      <c r="C116" s="58"/>
      <c r="D116" s="58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</row>
    <row r="117" spans="1:18" ht="36">
      <c r="A117" s="175"/>
      <c r="B117" s="164" t="s">
        <v>1009</v>
      </c>
      <c r="C117" s="58"/>
      <c r="D117" s="58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</row>
    <row r="118" spans="1:18" ht="15" customHeight="1">
      <c r="A118" s="175" t="s">
        <v>213</v>
      </c>
      <c r="B118" s="166" t="s">
        <v>697</v>
      </c>
      <c r="C118" s="58" t="s">
        <v>700</v>
      </c>
      <c r="D118" s="58"/>
      <c r="E118" s="154">
        <v>0</v>
      </c>
      <c r="F118" s="154">
        <v>0</v>
      </c>
      <c r="G118" s="154">
        <v>0</v>
      </c>
      <c r="H118" s="154">
        <v>3</v>
      </c>
      <c r="I118" s="154">
        <f>SUM(I119:I122)</f>
        <v>0</v>
      </c>
      <c r="J118" s="154">
        <v>3</v>
      </c>
      <c r="K118" s="154">
        <f>SUM(K119:K122)</f>
        <v>0</v>
      </c>
      <c r="L118" s="154">
        <v>3</v>
      </c>
      <c r="M118" s="154">
        <f>SUM(M119:M122)</f>
        <v>0</v>
      </c>
      <c r="N118" s="154">
        <v>3</v>
      </c>
      <c r="O118" s="154">
        <v>3</v>
      </c>
      <c r="P118" s="154">
        <v>3</v>
      </c>
      <c r="Q118" s="154">
        <v>3</v>
      </c>
      <c r="R118" s="154"/>
    </row>
    <row r="119" spans="1:18" ht="48">
      <c r="A119" s="175" t="s">
        <v>214</v>
      </c>
      <c r="B119" s="166" t="s">
        <v>698</v>
      </c>
      <c r="C119" s="58" t="s">
        <v>700</v>
      </c>
      <c r="D119" s="58"/>
      <c r="E119" s="154">
        <v>12</v>
      </c>
      <c r="F119" s="154">
        <v>0</v>
      </c>
      <c r="G119" s="154">
        <v>0</v>
      </c>
      <c r="H119" s="154">
        <v>0</v>
      </c>
      <c r="I119" s="154">
        <f>SUM(I120:I123)</f>
        <v>0</v>
      </c>
      <c r="J119" s="154">
        <v>0</v>
      </c>
      <c r="K119" s="154">
        <f>SUM(K120:K123)</f>
        <v>0</v>
      </c>
      <c r="L119" s="154">
        <v>0</v>
      </c>
      <c r="M119" s="154">
        <f>SUM(M120:M123)</f>
        <v>0</v>
      </c>
      <c r="N119" s="154">
        <v>0</v>
      </c>
      <c r="O119" s="154">
        <f>SUM(O120:O123)</f>
        <v>0</v>
      </c>
      <c r="P119" s="154">
        <v>0</v>
      </c>
      <c r="Q119" s="154">
        <v>0</v>
      </c>
      <c r="R119" s="154"/>
    </row>
    <row r="120" spans="1:18" ht="48">
      <c r="A120" s="175" t="s">
        <v>215</v>
      </c>
      <c r="B120" s="166" t="s">
        <v>699</v>
      </c>
      <c r="C120" s="58" t="s">
        <v>700</v>
      </c>
      <c r="D120" s="58"/>
      <c r="E120" s="154">
        <v>0</v>
      </c>
      <c r="F120" s="154">
        <v>0</v>
      </c>
      <c r="G120" s="154">
        <v>0</v>
      </c>
      <c r="H120" s="154">
        <v>0</v>
      </c>
      <c r="I120" s="154">
        <f>SUM(I121:I124)</f>
        <v>0</v>
      </c>
      <c r="J120" s="154">
        <v>0</v>
      </c>
      <c r="K120" s="154">
        <f>SUM(K121:K124)</f>
        <v>0</v>
      </c>
      <c r="L120" s="154">
        <v>0</v>
      </c>
      <c r="M120" s="154">
        <f>SUM(M121:M124)</f>
        <v>0</v>
      </c>
      <c r="N120" s="154">
        <v>0</v>
      </c>
      <c r="O120" s="154">
        <f>SUM(O121:O124)</f>
        <v>0</v>
      </c>
      <c r="P120" s="154">
        <v>0</v>
      </c>
      <c r="Q120" s="154">
        <v>0</v>
      </c>
      <c r="R120" s="154"/>
    </row>
    <row r="121" spans="1:18" ht="48">
      <c r="A121" s="58">
        <v>3</v>
      </c>
      <c r="B121" s="166" t="s">
        <v>1010</v>
      </c>
      <c r="C121" s="58" t="s">
        <v>700</v>
      </c>
      <c r="D121" s="58">
        <v>0.5</v>
      </c>
      <c r="E121" s="154">
        <v>0</v>
      </c>
      <c r="F121" s="154">
        <v>0</v>
      </c>
      <c r="G121" s="154">
        <v>0</v>
      </c>
      <c r="H121" s="154">
        <v>2</v>
      </c>
      <c r="I121" s="154">
        <f>SUM(I122:I125)</f>
        <v>0</v>
      </c>
      <c r="J121" s="154">
        <v>2</v>
      </c>
      <c r="K121" s="154">
        <f>SUM(K122:K124)</f>
        <v>0</v>
      </c>
      <c r="L121" s="154">
        <v>2</v>
      </c>
      <c r="M121" s="154">
        <f>SUM(M122:M124)</f>
        <v>0</v>
      </c>
      <c r="N121" s="154">
        <v>2</v>
      </c>
      <c r="O121" s="154">
        <f>SUM(O122:O124)</f>
        <v>0</v>
      </c>
      <c r="P121" s="154">
        <v>2</v>
      </c>
      <c r="Q121" s="154">
        <v>2</v>
      </c>
      <c r="R121" s="154"/>
    </row>
    <row r="122" spans="1:18" ht="20.25" customHeight="1">
      <c r="A122" s="58"/>
      <c r="B122" s="164" t="s">
        <v>253</v>
      </c>
      <c r="C122" s="176"/>
      <c r="D122" s="176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54"/>
    </row>
    <row r="123" spans="1:18" ht="24">
      <c r="A123" s="58"/>
      <c r="B123" s="164" t="s">
        <v>1011</v>
      </c>
      <c r="C123" s="58"/>
      <c r="D123" s="58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</row>
    <row r="124" spans="1:18" ht="24">
      <c r="A124" s="58"/>
      <c r="B124" s="166" t="s">
        <v>728</v>
      </c>
      <c r="C124" s="58" t="s">
        <v>729</v>
      </c>
      <c r="D124" s="58">
        <v>1</v>
      </c>
      <c r="E124" s="154">
        <v>1</v>
      </c>
      <c r="F124" s="154">
        <v>1</v>
      </c>
      <c r="G124" s="154">
        <v>0</v>
      </c>
      <c r="H124" s="154">
        <v>1</v>
      </c>
      <c r="I124" s="154">
        <v>0</v>
      </c>
      <c r="J124" s="154">
        <v>1</v>
      </c>
      <c r="K124" s="154">
        <v>0</v>
      </c>
      <c r="L124" s="154">
        <v>1</v>
      </c>
      <c r="M124" s="154">
        <v>0</v>
      </c>
      <c r="N124" s="154">
        <v>1</v>
      </c>
      <c r="O124" s="154">
        <v>0</v>
      </c>
      <c r="P124" s="180">
        <v>1</v>
      </c>
      <c r="Q124" s="180">
        <v>1</v>
      </c>
      <c r="R124" s="154"/>
    </row>
    <row r="125" spans="1:18" ht="41.25" customHeight="1">
      <c r="A125" s="58"/>
      <c r="B125" s="164" t="s">
        <v>656</v>
      </c>
      <c r="C125" s="176"/>
      <c r="D125" s="176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54"/>
    </row>
    <row r="126" spans="1:18" ht="37.5" customHeight="1">
      <c r="A126" s="58"/>
      <c r="B126" s="164" t="s">
        <v>328</v>
      </c>
      <c r="C126" s="58"/>
      <c r="D126" s="58">
        <f>SUM(D127:D132)</f>
        <v>1</v>
      </c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</row>
    <row r="127" spans="1:18" ht="24">
      <c r="A127" s="58"/>
      <c r="B127" s="164" t="s">
        <v>1012</v>
      </c>
      <c r="C127" s="58" t="s">
        <v>657</v>
      </c>
      <c r="D127" s="58">
        <v>0.1</v>
      </c>
      <c r="E127" s="154">
        <v>220</v>
      </c>
      <c r="F127" s="154">
        <v>222</v>
      </c>
      <c r="G127" s="154">
        <v>225</v>
      </c>
      <c r="H127" s="154">
        <v>156</v>
      </c>
      <c r="I127" s="154">
        <v>160</v>
      </c>
      <c r="J127" s="154">
        <v>158</v>
      </c>
      <c r="K127" s="154">
        <v>163</v>
      </c>
      <c r="L127" s="154">
        <v>160</v>
      </c>
      <c r="M127" s="154">
        <v>165</v>
      </c>
      <c r="N127" s="154">
        <v>161</v>
      </c>
      <c r="O127" s="154">
        <v>167</v>
      </c>
      <c r="P127" s="154">
        <v>223</v>
      </c>
      <c r="Q127" s="154">
        <v>224</v>
      </c>
      <c r="R127" s="154"/>
    </row>
    <row r="128" spans="1:18" ht="36">
      <c r="A128" s="58"/>
      <c r="B128" s="164" t="s">
        <v>1013</v>
      </c>
      <c r="C128" s="58" t="s">
        <v>240</v>
      </c>
      <c r="D128" s="58">
        <v>0.2</v>
      </c>
      <c r="E128" s="154">
        <v>9375</v>
      </c>
      <c r="F128" s="154">
        <v>9425</v>
      </c>
      <c r="G128" s="154">
        <v>7752</v>
      </c>
      <c r="H128" s="154">
        <v>9511</v>
      </c>
      <c r="I128" s="154">
        <v>8300</v>
      </c>
      <c r="J128" s="154">
        <v>9806</v>
      </c>
      <c r="K128" s="154">
        <v>10435</v>
      </c>
      <c r="L128" s="154">
        <v>10102</v>
      </c>
      <c r="M128" s="154">
        <v>12735</v>
      </c>
      <c r="N128" s="180">
        <v>10398</v>
      </c>
      <c r="O128" s="180">
        <v>14705</v>
      </c>
      <c r="P128" s="180">
        <v>9474</v>
      </c>
      <c r="Q128" s="180">
        <v>9533</v>
      </c>
      <c r="R128" s="154"/>
    </row>
    <row r="129" spans="1:18" ht="24">
      <c r="A129" s="58"/>
      <c r="B129" s="164" t="s">
        <v>1014</v>
      </c>
      <c r="C129" s="58" t="s">
        <v>647</v>
      </c>
      <c r="D129" s="58">
        <v>0.2</v>
      </c>
      <c r="E129" s="154">
        <v>258</v>
      </c>
      <c r="F129" s="154">
        <v>262</v>
      </c>
      <c r="G129" s="154">
        <v>258</v>
      </c>
      <c r="H129" s="154">
        <v>402</v>
      </c>
      <c r="I129" s="154">
        <v>404</v>
      </c>
      <c r="J129" s="154">
        <v>404</v>
      </c>
      <c r="K129" s="154">
        <v>412</v>
      </c>
      <c r="L129" s="154">
        <v>406</v>
      </c>
      <c r="M129" s="154">
        <v>415</v>
      </c>
      <c r="N129" s="180">
        <v>408</v>
      </c>
      <c r="O129" s="180">
        <v>418</v>
      </c>
      <c r="P129" s="180">
        <v>263</v>
      </c>
      <c r="Q129" s="180">
        <v>265</v>
      </c>
      <c r="R129" s="154"/>
    </row>
    <row r="130" spans="1:18" ht="24">
      <c r="A130" s="58"/>
      <c r="B130" s="166" t="s">
        <v>1015</v>
      </c>
      <c r="C130" s="58" t="s">
        <v>240</v>
      </c>
      <c r="D130" s="58">
        <v>0.1</v>
      </c>
      <c r="E130" s="154">
        <v>15600</v>
      </c>
      <c r="F130" s="154">
        <v>16700</v>
      </c>
      <c r="G130" s="154">
        <v>11837</v>
      </c>
      <c r="H130" s="154">
        <v>9000</v>
      </c>
      <c r="I130" s="154">
        <v>6100</v>
      </c>
      <c r="J130" s="154">
        <v>9500</v>
      </c>
      <c r="K130" s="154">
        <v>6300</v>
      </c>
      <c r="L130" s="154">
        <v>10000</v>
      </c>
      <c r="M130" s="154">
        <v>6600</v>
      </c>
      <c r="N130" s="154">
        <v>10700</v>
      </c>
      <c r="O130" s="154">
        <v>6849</v>
      </c>
      <c r="P130" s="154">
        <v>17420</v>
      </c>
      <c r="Q130" s="154">
        <v>19500</v>
      </c>
      <c r="R130" s="154"/>
    </row>
    <row r="131" spans="1:18" ht="36">
      <c r="A131" s="58"/>
      <c r="B131" s="166" t="s">
        <v>1016</v>
      </c>
      <c r="C131" s="58" t="s">
        <v>647</v>
      </c>
      <c r="D131" s="58">
        <v>0.2</v>
      </c>
      <c r="E131" s="154">
        <v>1</v>
      </c>
      <c r="F131" s="154">
        <v>1</v>
      </c>
      <c r="G131" s="154"/>
      <c r="H131" s="154">
        <v>1</v>
      </c>
      <c r="I131" s="154">
        <v>0</v>
      </c>
      <c r="J131" s="154">
        <v>1</v>
      </c>
      <c r="K131" s="154">
        <v>0</v>
      </c>
      <c r="L131" s="154">
        <v>1</v>
      </c>
      <c r="M131" s="154">
        <v>0</v>
      </c>
      <c r="N131" s="154">
        <v>1</v>
      </c>
      <c r="O131" s="154">
        <v>0</v>
      </c>
      <c r="P131" s="154">
        <v>1</v>
      </c>
      <c r="Q131" s="154">
        <v>1</v>
      </c>
      <c r="R131" s="154"/>
    </row>
    <row r="132" spans="1:18" ht="24">
      <c r="A132" s="58"/>
      <c r="B132" s="166" t="s">
        <v>1017</v>
      </c>
      <c r="C132" s="58" t="s">
        <v>647</v>
      </c>
      <c r="D132" s="58">
        <v>0.2</v>
      </c>
      <c r="E132" s="154">
        <v>1</v>
      </c>
      <c r="F132" s="154">
        <v>2</v>
      </c>
      <c r="G132" s="154"/>
      <c r="H132" s="154">
        <v>2</v>
      </c>
      <c r="I132" s="154">
        <v>0</v>
      </c>
      <c r="J132" s="154">
        <v>2</v>
      </c>
      <c r="K132" s="154">
        <v>0</v>
      </c>
      <c r="L132" s="154">
        <v>2</v>
      </c>
      <c r="M132" s="154">
        <v>0</v>
      </c>
      <c r="N132" s="154">
        <v>2</v>
      </c>
      <c r="O132" s="154">
        <v>0</v>
      </c>
      <c r="P132" s="154">
        <v>2</v>
      </c>
      <c r="Q132" s="154">
        <v>2</v>
      </c>
      <c r="R132" s="154"/>
    </row>
    <row r="133" spans="1:18" ht="20.25" customHeight="1">
      <c r="A133" s="58"/>
      <c r="B133" s="164" t="s">
        <v>103</v>
      </c>
      <c r="C133" s="176"/>
      <c r="D133" s="176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54"/>
    </row>
    <row r="134" spans="1:18" ht="72.75" customHeight="1">
      <c r="A134" s="58"/>
      <c r="B134" s="164" t="s">
        <v>332</v>
      </c>
      <c r="C134" s="58"/>
      <c r="D134" s="58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</row>
    <row r="135" spans="1:18" ht="36">
      <c r="A135" s="58"/>
      <c r="B135" s="166" t="s">
        <v>817</v>
      </c>
      <c r="C135" s="58" t="s">
        <v>657</v>
      </c>
      <c r="D135" s="58" t="s">
        <v>231</v>
      </c>
      <c r="E135" s="154">
        <v>5</v>
      </c>
      <c r="F135" s="154">
        <v>11</v>
      </c>
      <c r="G135" s="154">
        <v>11</v>
      </c>
      <c r="H135" s="154">
        <v>15</v>
      </c>
      <c r="I135" s="180"/>
      <c r="J135" s="154">
        <v>15</v>
      </c>
      <c r="K135" s="180">
        <v>4</v>
      </c>
      <c r="L135" s="154">
        <v>15</v>
      </c>
      <c r="M135" s="154">
        <v>5</v>
      </c>
      <c r="N135" s="154">
        <v>15</v>
      </c>
      <c r="O135" s="154">
        <v>14</v>
      </c>
      <c r="P135" s="154">
        <v>15</v>
      </c>
      <c r="Q135" s="154">
        <v>15</v>
      </c>
      <c r="R135" s="154"/>
    </row>
    <row r="136" spans="1:18" ht="36">
      <c r="A136" s="58"/>
      <c r="B136" s="166" t="s">
        <v>818</v>
      </c>
      <c r="C136" s="58" t="s">
        <v>657</v>
      </c>
      <c r="D136" s="58" t="s">
        <v>231</v>
      </c>
      <c r="E136" s="154">
        <v>2</v>
      </c>
      <c r="F136" s="154">
        <v>0</v>
      </c>
      <c r="G136" s="154">
        <v>0</v>
      </c>
      <c r="H136" s="154">
        <v>1</v>
      </c>
      <c r="I136" s="180"/>
      <c r="J136" s="154">
        <v>1</v>
      </c>
      <c r="K136" s="180">
        <v>0</v>
      </c>
      <c r="L136" s="154">
        <v>1</v>
      </c>
      <c r="M136" s="154">
        <v>0</v>
      </c>
      <c r="N136" s="154">
        <v>1</v>
      </c>
      <c r="O136" s="154">
        <v>1</v>
      </c>
      <c r="P136" s="154">
        <v>1</v>
      </c>
      <c r="Q136" s="154">
        <v>1</v>
      </c>
      <c r="R136" s="154"/>
    </row>
    <row r="137" spans="1:18" ht="24">
      <c r="A137" s="58"/>
      <c r="B137" s="166" t="s">
        <v>819</v>
      </c>
      <c r="C137" s="58" t="s">
        <v>657</v>
      </c>
      <c r="D137" s="58" t="s">
        <v>231</v>
      </c>
      <c r="E137" s="154">
        <v>2</v>
      </c>
      <c r="F137" s="154">
        <v>0</v>
      </c>
      <c r="G137" s="154">
        <v>0</v>
      </c>
      <c r="H137" s="154">
        <v>1</v>
      </c>
      <c r="I137" s="180"/>
      <c r="J137" s="154">
        <v>1</v>
      </c>
      <c r="K137" s="180">
        <v>0</v>
      </c>
      <c r="L137" s="154">
        <v>1</v>
      </c>
      <c r="M137" s="154">
        <v>0</v>
      </c>
      <c r="N137" s="154">
        <v>1</v>
      </c>
      <c r="O137" s="154">
        <v>0</v>
      </c>
      <c r="P137" s="154">
        <v>1</v>
      </c>
      <c r="Q137" s="154">
        <v>1</v>
      </c>
      <c r="R137" s="154"/>
    </row>
    <row r="138" spans="1:18" ht="24">
      <c r="A138" s="58"/>
      <c r="B138" s="166" t="s">
        <v>963</v>
      </c>
      <c r="C138" s="58" t="s">
        <v>657</v>
      </c>
      <c r="D138" s="58">
        <v>0.3</v>
      </c>
      <c r="E138" s="154">
        <v>8</v>
      </c>
      <c r="F138" s="154">
        <v>16</v>
      </c>
      <c r="G138" s="154">
        <v>7</v>
      </c>
      <c r="H138" s="154">
        <v>10</v>
      </c>
      <c r="I138" s="180"/>
      <c r="J138" s="154">
        <v>10</v>
      </c>
      <c r="K138" s="180">
        <v>0</v>
      </c>
      <c r="L138" s="154">
        <v>10</v>
      </c>
      <c r="M138" s="154">
        <v>4</v>
      </c>
      <c r="N138" s="154">
        <v>10</v>
      </c>
      <c r="O138" s="154">
        <v>9</v>
      </c>
      <c r="P138" s="154">
        <v>10</v>
      </c>
      <c r="Q138" s="154">
        <v>10</v>
      </c>
      <c r="R138" s="154"/>
    </row>
    <row r="139" spans="1:18" ht="12">
      <c r="A139" s="58"/>
      <c r="B139" s="166" t="s">
        <v>502</v>
      </c>
      <c r="C139" s="58" t="s">
        <v>657</v>
      </c>
      <c r="D139" s="58">
        <v>0.05</v>
      </c>
      <c r="E139" s="154"/>
      <c r="F139" s="154"/>
      <c r="G139" s="154"/>
      <c r="H139" s="180">
        <v>10</v>
      </c>
      <c r="I139" s="180"/>
      <c r="J139" s="180">
        <v>10</v>
      </c>
      <c r="K139" s="180"/>
      <c r="L139" s="180">
        <v>10</v>
      </c>
      <c r="M139" s="180"/>
      <c r="N139" s="185">
        <v>10</v>
      </c>
      <c r="O139" s="185">
        <v>10</v>
      </c>
      <c r="P139" s="185">
        <v>10</v>
      </c>
      <c r="Q139" s="185">
        <v>10</v>
      </c>
      <c r="R139" s="154"/>
    </row>
    <row r="140" spans="1:18" ht="36">
      <c r="A140" s="58"/>
      <c r="B140" s="166" t="s">
        <v>964</v>
      </c>
      <c r="C140" s="58" t="s">
        <v>657</v>
      </c>
      <c r="D140" s="58">
        <v>0.1</v>
      </c>
      <c r="E140" s="154"/>
      <c r="F140" s="154">
        <v>1</v>
      </c>
      <c r="G140" s="154"/>
      <c r="H140" s="180">
        <v>1</v>
      </c>
      <c r="I140" s="180"/>
      <c r="J140" s="180">
        <v>1</v>
      </c>
      <c r="K140" s="180"/>
      <c r="L140" s="180">
        <v>1</v>
      </c>
      <c r="M140" s="180"/>
      <c r="N140" s="180"/>
      <c r="O140" s="180"/>
      <c r="P140" s="180">
        <v>1</v>
      </c>
      <c r="Q140" s="180">
        <v>1</v>
      </c>
      <c r="R140" s="154"/>
    </row>
    <row r="141" spans="1:18" ht="12">
      <c r="A141" s="58"/>
      <c r="B141" s="166" t="s">
        <v>503</v>
      </c>
      <c r="C141" s="58" t="s">
        <v>657</v>
      </c>
      <c r="D141" s="58">
        <v>0.15</v>
      </c>
      <c r="E141" s="154"/>
      <c r="F141" s="154">
        <v>2</v>
      </c>
      <c r="G141" s="154"/>
      <c r="H141" s="180">
        <v>10</v>
      </c>
      <c r="I141" s="180"/>
      <c r="J141" s="180">
        <v>10</v>
      </c>
      <c r="K141" s="180"/>
      <c r="L141" s="180">
        <v>10</v>
      </c>
      <c r="M141" s="180">
        <v>9</v>
      </c>
      <c r="N141" s="180">
        <v>10</v>
      </c>
      <c r="O141" s="180">
        <v>17</v>
      </c>
      <c r="P141" s="154">
        <v>10</v>
      </c>
      <c r="Q141" s="154">
        <v>10</v>
      </c>
      <c r="R141" s="154"/>
    </row>
    <row r="142" spans="1:18" ht="60">
      <c r="A142" s="58"/>
      <c r="B142" s="166" t="s">
        <v>720</v>
      </c>
      <c r="C142" s="58" t="s">
        <v>657</v>
      </c>
      <c r="D142" s="58">
        <v>0.25</v>
      </c>
      <c r="E142" s="154"/>
      <c r="F142" s="154"/>
      <c r="G142" s="154"/>
      <c r="H142" s="180">
        <v>2</v>
      </c>
      <c r="I142" s="180"/>
      <c r="J142" s="180">
        <v>2</v>
      </c>
      <c r="K142" s="180"/>
      <c r="L142" s="180">
        <v>2</v>
      </c>
      <c r="M142" s="180">
        <v>1</v>
      </c>
      <c r="N142" s="180">
        <v>2</v>
      </c>
      <c r="O142" s="180">
        <v>1</v>
      </c>
      <c r="P142" s="180">
        <v>5</v>
      </c>
      <c r="Q142" s="180">
        <v>5</v>
      </c>
      <c r="R142" s="154"/>
    </row>
    <row r="143" spans="1:18" ht="72">
      <c r="A143" s="58"/>
      <c r="B143" s="166" t="s">
        <v>721</v>
      </c>
      <c r="C143" s="58" t="s">
        <v>657</v>
      </c>
      <c r="D143" s="58">
        <v>0.15</v>
      </c>
      <c r="E143" s="154"/>
      <c r="F143" s="154"/>
      <c r="G143" s="154"/>
      <c r="H143" s="154">
        <v>1</v>
      </c>
      <c r="I143" s="154"/>
      <c r="J143" s="154">
        <v>1</v>
      </c>
      <c r="K143" s="154"/>
      <c r="L143" s="154">
        <v>1</v>
      </c>
      <c r="M143" s="154"/>
      <c r="N143" s="154">
        <v>1</v>
      </c>
      <c r="O143" s="154">
        <v>1</v>
      </c>
      <c r="P143" s="154">
        <v>1</v>
      </c>
      <c r="Q143" s="154">
        <v>1</v>
      </c>
      <c r="R143" s="154"/>
    </row>
    <row r="144" spans="1:18" ht="24">
      <c r="A144" s="58"/>
      <c r="B144" s="164" t="s">
        <v>104</v>
      </c>
      <c r="C144" s="58"/>
      <c r="D144" s="5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54"/>
    </row>
    <row r="145" spans="1:18" ht="36">
      <c r="A145" s="58"/>
      <c r="B145" s="164" t="s">
        <v>342</v>
      </c>
      <c r="C145" s="58"/>
      <c r="D145" s="58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</row>
    <row r="146" spans="1:18" ht="24">
      <c r="A146" s="58"/>
      <c r="B146" s="166" t="s">
        <v>722</v>
      </c>
      <c r="C146" s="58" t="s">
        <v>657</v>
      </c>
      <c r="D146" s="58"/>
      <c r="E146" s="154">
        <v>88</v>
      </c>
      <c r="F146" s="154">
        <v>88</v>
      </c>
      <c r="G146" s="154">
        <v>88</v>
      </c>
      <c r="H146" s="154">
        <v>88</v>
      </c>
      <c r="I146" s="154">
        <v>88</v>
      </c>
      <c r="J146" s="154">
        <v>88</v>
      </c>
      <c r="K146" s="154">
        <v>88</v>
      </c>
      <c r="L146" s="154">
        <v>88</v>
      </c>
      <c r="M146" s="154">
        <v>88</v>
      </c>
      <c r="N146" s="154">
        <v>88</v>
      </c>
      <c r="O146" s="154">
        <v>87</v>
      </c>
      <c r="P146" s="154">
        <v>88</v>
      </c>
      <c r="Q146" s="154">
        <v>88</v>
      </c>
      <c r="R146" s="154"/>
    </row>
    <row r="147" spans="1:18" ht="36">
      <c r="A147" s="58"/>
      <c r="B147" s="166" t="s">
        <v>723</v>
      </c>
      <c r="C147" s="58" t="s">
        <v>67</v>
      </c>
      <c r="D147" s="58">
        <v>0.25</v>
      </c>
      <c r="E147" s="154">
        <v>26.26</v>
      </c>
      <c r="F147" s="154">
        <v>27.25</v>
      </c>
      <c r="G147" s="154">
        <v>27.25</v>
      </c>
      <c r="H147" s="154">
        <v>27.9</v>
      </c>
      <c r="I147" s="154">
        <v>27.9</v>
      </c>
      <c r="J147" s="154">
        <v>28.2</v>
      </c>
      <c r="K147" s="154">
        <v>28.2</v>
      </c>
      <c r="L147" s="154">
        <v>28.7</v>
      </c>
      <c r="M147" s="154">
        <v>28.7</v>
      </c>
      <c r="N147" s="154">
        <v>29</v>
      </c>
      <c r="O147" s="154">
        <v>29</v>
      </c>
      <c r="P147" s="154">
        <v>31.25</v>
      </c>
      <c r="Q147" s="154">
        <v>33.25</v>
      </c>
      <c r="R147" s="154"/>
    </row>
    <row r="148" spans="1:18" ht="24">
      <c r="A148" s="58"/>
      <c r="B148" s="166" t="s">
        <v>724</v>
      </c>
      <c r="C148" s="58" t="s">
        <v>647</v>
      </c>
      <c r="D148" s="58">
        <v>0.09</v>
      </c>
      <c r="E148" s="154">
        <v>1919</v>
      </c>
      <c r="F148" s="154">
        <v>1944</v>
      </c>
      <c r="G148" s="154">
        <v>1944</v>
      </c>
      <c r="H148" s="154">
        <v>1944</v>
      </c>
      <c r="I148" s="154">
        <v>1944</v>
      </c>
      <c r="J148" s="154">
        <v>1944</v>
      </c>
      <c r="K148" s="154">
        <v>1944</v>
      </c>
      <c r="L148" s="154">
        <v>1944</v>
      </c>
      <c r="M148" s="154">
        <v>1944</v>
      </c>
      <c r="N148" s="154">
        <v>1944</v>
      </c>
      <c r="O148" s="154">
        <v>2014</v>
      </c>
      <c r="P148" s="154">
        <v>2104</v>
      </c>
      <c r="Q148" s="154">
        <v>2104</v>
      </c>
      <c r="R148" s="154"/>
    </row>
    <row r="149" spans="1:18" ht="27.75" customHeight="1">
      <c r="A149" s="58"/>
      <c r="B149" s="166" t="s">
        <v>725</v>
      </c>
      <c r="C149" s="58" t="s">
        <v>647</v>
      </c>
      <c r="D149" s="58">
        <v>0.25</v>
      </c>
      <c r="E149" s="154">
        <v>5489</v>
      </c>
      <c r="F149" s="154">
        <v>5619</v>
      </c>
      <c r="G149" s="154">
        <v>5619</v>
      </c>
      <c r="H149" s="180">
        <v>5650</v>
      </c>
      <c r="I149" s="154">
        <v>5650</v>
      </c>
      <c r="J149" s="154">
        <v>5685</v>
      </c>
      <c r="K149" s="180">
        <v>5685</v>
      </c>
      <c r="L149" s="180">
        <v>5700</v>
      </c>
      <c r="M149" s="180">
        <v>5700</v>
      </c>
      <c r="N149" s="180">
        <v>5731</v>
      </c>
      <c r="O149" s="180">
        <v>5870</v>
      </c>
      <c r="P149" s="180">
        <v>6270</v>
      </c>
      <c r="Q149" s="154">
        <v>6670</v>
      </c>
      <c r="R149" s="154"/>
    </row>
    <row r="150" spans="1:18" ht="120">
      <c r="A150" s="58"/>
      <c r="B150" s="166" t="s">
        <v>726</v>
      </c>
      <c r="C150" s="58" t="s">
        <v>647</v>
      </c>
      <c r="D150" s="58">
        <v>0.25</v>
      </c>
      <c r="E150" s="154">
        <v>3000</v>
      </c>
      <c r="F150" s="154">
        <v>3000</v>
      </c>
      <c r="G150" s="154">
        <v>3000</v>
      </c>
      <c r="H150" s="154">
        <v>900</v>
      </c>
      <c r="I150" s="154">
        <v>850</v>
      </c>
      <c r="J150" s="180">
        <v>1890</v>
      </c>
      <c r="K150" s="180">
        <v>1800</v>
      </c>
      <c r="L150" s="180">
        <v>2490</v>
      </c>
      <c r="M150" s="180">
        <v>2220</v>
      </c>
      <c r="N150" s="180">
        <v>3000</v>
      </c>
      <c r="O150" s="180">
        <v>3000</v>
      </c>
      <c r="P150" s="154">
        <v>3000</v>
      </c>
      <c r="Q150" s="154">
        <v>3000</v>
      </c>
      <c r="R150" s="154"/>
    </row>
    <row r="151" spans="1:18" ht="12">
      <c r="A151" s="58"/>
      <c r="B151" s="166" t="s">
        <v>727</v>
      </c>
      <c r="C151" s="58" t="s">
        <v>67</v>
      </c>
      <c r="D151" s="58">
        <v>0.16</v>
      </c>
      <c r="E151" s="154">
        <v>77.27</v>
      </c>
      <c r="F151" s="154">
        <v>77.27</v>
      </c>
      <c r="G151" s="154">
        <v>77.27</v>
      </c>
      <c r="H151" s="154">
        <v>77.27</v>
      </c>
      <c r="I151" s="154">
        <v>77.27</v>
      </c>
      <c r="J151" s="154">
        <v>77.27</v>
      </c>
      <c r="K151" s="154">
        <v>77.27</v>
      </c>
      <c r="L151" s="154">
        <v>77.27</v>
      </c>
      <c r="M151" s="154">
        <v>77.27</v>
      </c>
      <c r="N151" s="154">
        <v>77.27</v>
      </c>
      <c r="O151" s="154">
        <v>81.57</v>
      </c>
      <c r="P151" s="154">
        <v>84</v>
      </c>
      <c r="Q151" s="154">
        <v>84</v>
      </c>
      <c r="R151" s="154"/>
    </row>
    <row r="152" spans="1:18" ht="20.25" customHeight="1">
      <c r="A152" s="58"/>
      <c r="B152" s="164" t="s">
        <v>105</v>
      </c>
      <c r="C152" s="176"/>
      <c r="D152" s="176"/>
      <c r="E152" s="178"/>
      <c r="F152" s="176"/>
      <c r="G152" s="176"/>
      <c r="H152" s="178"/>
      <c r="I152" s="178"/>
      <c r="J152" s="178"/>
      <c r="K152" s="178"/>
      <c r="L152" s="178"/>
      <c r="M152" s="178"/>
      <c r="N152" s="186"/>
      <c r="O152" s="176"/>
      <c r="P152" s="178"/>
      <c r="Q152" s="178"/>
      <c r="R152" s="154"/>
    </row>
    <row r="153" spans="1:18" ht="36" customHeight="1">
      <c r="A153" s="58"/>
      <c r="B153" s="164" t="s">
        <v>345</v>
      </c>
      <c r="C153" s="58"/>
      <c r="D153" s="58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</row>
    <row r="154" spans="1:18" ht="12">
      <c r="A154" s="58"/>
      <c r="B154" s="164" t="s">
        <v>669</v>
      </c>
      <c r="C154" s="58"/>
      <c r="D154" s="58">
        <f>SUM(D155:D175)</f>
        <v>1.0000000000000002</v>
      </c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</row>
    <row r="155" spans="1:18" ht="36">
      <c r="A155" s="58"/>
      <c r="B155" s="166" t="s">
        <v>670</v>
      </c>
      <c r="C155" s="58" t="s">
        <v>67</v>
      </c>
      <c r="D155" s="58">
        <v>0.1</v>
      </c>
      <c r="E155" s="154">
        <v>398.5</v>
      </c>
      <c r="F155" s="154">
        <v>400</v>
      </c>
      <c r="G155" s="154">
        <v>400</v>
      </c>
      <c r="H155" s="182">
        <v>125</v>
      </c>
      <c r="I155" s="182">
        <v>128.5</v>
      </c>
      <c r="J155" s="182">
        <v>200</v>
      </c>
      <c r="K155" s="182">
        <v>223</v>
      </c>
      <c r="L155" s="182">
        <v>280.5</v>
      </c>
      <c r="M155" s="182">
        <v>295</v>
      </c>
      <c r="N155" s="182">
        <v>400</v>
      </c>
      <c r="O155" s="182">
        <v>429</v>
      </c>
      <c r="P155" s="182">
        <v>400</v>
      </c>
      <c r="Q155" s="182">
        <v>400</v>
      </c>
      <c r="R155" s="154"/>
    </row>
    <row r="156" spans="1:18" ht="36">
      <c r="A156" s="58"/>
      <c r="B156" s="166" t="s">
        <v>957</v>
      </c>
      <c r="C156" s="58" t="s">
        <v>673</v>
      </c>
      <c r="D156" s="58">
        <v>0.1</v>
      </c>
      <c r="E156" s="154">
        <v>187</v>
      </c>
      <c r="F156" s="154">
        <v>230</v>
      </c>
      <c r="G156" s="154">
        <v>208</v>
      </c>
      <c r="H156" s="154">
        <v>25</v>
      </c>
      <c r="I156" s="154">
        <v>28.5</v>
      </c>
      <c r="J156" s="154">
        <v>75</v>
      </c>
      <c r="K156" s="154">
        <v>86.5</v>
      </c>
      <c r="L156" s="154">
        <v>160</v>
      </c>
      <c r="M156" s="154">
        <v>171</v>
      </c>
      <c r="N156" s="154">
        <v>230</v>
      </c>
      <c r="O156" s="154">
        <v>164</v>
      </c>
      <c r="P156" s="154">
        <v>250</v>
      </c>
      <c r="Q156" s="154">
        <v>250</v>
      </c>
      <c r="R156" s="154"/>
    </row>
    <row r="157" spans="1:18" ht="24">
      <c r="A157" s="175" t="s">
        <v>211</v>
      </c>
      <c r="B157" s="164" t="s">
        <v>1018</v>
      </c>
      <c r="C157" s="58"/>
      <c r="D157" s="58"/>
      <c r="E157" s="154"/>
      <c r="F157" s="154"/>
      <c r="G157" s="154"/>
      <c r="H157" s="154"/>
      <c r="I157" s="180"/>
      <c r="J157" s="180"/>
      <c r="K157" s="180"/>
      <c r="L157" s="180"/>
      <c r="M157" s="180"/>
      <c r="N157" s="180"/>
      <c r="O157" s="180"/>
      <c r="P157" s="180"/>
      <c r="Q157" s="180"/>
      <c r="R157" s="154"/>
    </row>
    <row r="158" spans="1:18" ht="24">
      <c r="A158" s="175" t="s">
        <v>835</v>
      </c>
      <c r="B158" s="164" t="s">
        <v>1019</v>
      </c>
      <c r="C158" s="58"/>
      <c r="D158" s="58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</row>
    <row r="159" spans="1:18" ht="24">
      <c r="A159" s="58"/>
      <c r="B159" s="166" t="s">
        <v>958</v>
      </c>
      <c r="C159" s="58" t="s">
        <v>673</v>
      </c>
      <c r="D159" s="58">
        <v>0.1</v>
      </c>
      <c r="E159" s="154">
        <v>16967</v>
      </c>
      <c r="F159" s="154">
        <v>16000</v>
      </c>
      <c r="G159" s="154">
        <v>15371</v>
      </c>
      <c r="H159" s="182">
        <v>3500</v>
      </c>
      <c r="I159" s="182">
        <v>3842</v>
      </c>
      <c r="J159" s="182">
        <v>7300</v>
      </c>
      <c r="K159" s="182">
        <v>7685</v>
      </c>
      <c r="L159" s="182">
        <v>11000</v>
      </c>
      <c r="M159" s="182">
        <v>11527</v>
      </c>
      <c r="N159" s="182">
        <v>16000</v>
      </c>
      <c r="O159" s="182">
        <v>18575</v>
      </c>
      <c r="P159" s="182">
        <v>16000</v>
      </c>
      <c r="Q159" s="182">
        <v>16000</v>
      </c>
      <c r="R159" s="154"/>
    </row>
    <row r="160" spans="1:18" ht="24">
      <c r="A160" s="58"/>
      <c r="B160" s="166" t="s">
        <v>959</v>
      </c>
      <c r="C160" s="58" t="s">
        <v>657</v>
      </c>
      <c r="D160" s="58">
        <v>0.1</v>
      </c>
      <c r="E160" s="154">
        <v>9</v>
      </c>
      <c r="F160" s="154">
        <v>8.6</v>
      </c>
      <c r="G160" s="154">
        <v>8.7</v>
      </c>
      <c r="H160" s="154">
        <v>6</v>
      </c>
      <c r="I160" s="154">
        <v>6.1</v>
      </c>
      <c r="J160" s="154">
        <v>7</v>
      </c>
      <c r="K160" s="154">
        <v>7.1</v>
      </c>
      <c r="L160" s="154">
        <v>8.2</v>
      </c>
      <c r="M160" s="154">
        <v>8.4</v>
      </c>
      <c r="N160" s="154">
        <v>8.2</v>
      </c>
      <c r="O160" s="154">
        <v>9.3</v>
      </c>
      <c r="P160" s="154">
        <v>8.7</v>
      </c>
      <c r="Q160" s="154">
        <v>8.7</v>
      </c>
      <c r="R160" s="154"/>
    </row>
    <row r="161" spans="1:18" ht="25.5" customHeight="1">
      <c r="A161" s="175" t="s">
        <v>212</v>
      </c>
      <c r="B161" s="164" t="s">
        <v>1020</v>
      </c>
      <c r="C161" s="58"/>
      <c r="D161" s="58"/>
      <c r="E161" s="154"/>
      <c r="F161" s="154"/>
      <c r="G161" s="154"/>
      <c r="H161" s="154"/>
      <c r="I161" s="180"/>
      <c r="J161" s="180"/>
      <c r="K161" s="180"/>
      <c r="L161" s="180"/>
      <c r="M161" s="180"/>
      <c r="N161" s="180"/>
      <c r="O161" s="180"/>
      <c r="P161" s="180"/>
      <c r="Q161" s="180"/>
      <c r="R161" s="154"/>
    </row>
    <row r="162" spans="1:18" ht="24">
      <c r="A162" s="175" t="s">
        <v>836</v>
      </c>
      <c r="B162" s="164" t="s">
        <v>1021</v>
      </c>
      <c r="C162" s="58"/>
      <c r="D162" s="58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</row>
    <row r="163" spans="1:18" ht="24">
      <c r="A163" s="58"/>
      <c r="B163" s="166" t="s">
        <v>960</v>
      </c>
      <c r="C163" s="58" t="s">
        <v>671</v>
      </c>
      <c r="D163" s="58">
        <v>0.1</v>
      </c>
      <c r="E163" s="154">
        <v>86.8</v>
      </c>
      <c r="F163" s="154">
        <v>86.8</v>
      </c>
      <c r="G163" s="154">
        <v>94.3</v>
      </c>
      <c r="H163" s="182">
        <v>86.8</v>
      </c>
      <c r="I163" s="182">
        <v>94.3</v>
      </c>
      <c r="J163" s="182">
        <v>86.8</v>
      </c>
      <c r="K163" s="182">
        <v>94.3</v>
      </c>
      <c r="L163" s="182">
        <v>86.8</v>
      </c>
      <c r="M163" s="182">
        <v>94.3</v>
      </c>
      <c r="N163" s="182">
        <v>86.8</v>
      </c>
      <c r="O163" s="182">
        <v>93.2</v>
      </c>
      <c r="P163" s="182">
        <v>87</v>
      </c>
      <c r="Q163" s="182">
        <v>87</v>
      </c>
      <c r="R163" s="154"/>
    </row>
    <row r="164" spans="1:18" ht="24">
      <c r="A164" s="58"/>
      <c r="B164" s="166" t="s">
        <v>674</v>
      </c>
      <c r="C164" s="58" t="s">
        <v>647</v>
      </c>
      <c r="D164" s="58">
        <v>0.05</v>
      </c>
      <c r="E164" s="154">
        <v>1024</v>
      </c>
      <c r="F164" s="154">
        <v>1026</v>
      </c>
      <c r="G164" s="154">
        <v>1008</v>
      </c>
      <c r="H164" s="154">
        <v>958</v>
      </c>
      <c r="I164" s="154">
        <v>958</v>
      </c>
      <c r="J164" s="154">
        <v>958</v>
      </c>
      <c r="K164" s="154">
        <v>958</v>
      </c>
      <c r="L164" s="154">
        <v>958</v>
      </c>
      <c r="M164" s="154">
        <v>958</v>
      </c>
      <c r="N164" s="154">
        <v>958</v>
      </c>
      <c r="O164" s="184">
        <v>1011</v>
      </c>
      <c r="P164" s="184">
        <v>958</v>
      </c>
      <c r="Q164" s="184">
        <v>965</v>
      </c>
      <c r="R164" s="154"/>
    </row>
    <row r="165" spans="1:18" ht="12">
      <c r="A165" s="58"/>
      <c r="B165" s="166" t="s">
        <v>675</v>
      </c>
      <c r="C165" s="58" t="s">
        <v>647</v>
      </c>
      <c r="D165" s="58">
        <v>0.1</v>
      </c>
      <c r="E165" s="154">
        <v>91043</v>
      </c>
      <c r="F165" s="58">
        <v>91079</v>
      </c>
      <c r="G165" s="58">
        <v>84019</v>
      </c>
      <c r="H165" s="154">
        <v>20000</v>
      </c>
      <c r="I165" s="154">
        <v>28358</v>
      </c>
      <c r="J165" s="154">
        <v>41000</v>
      </c>
      <c r="K165" s="154">
        <v>49144</v>
      </c>
      <c r="L165" s="154">
        <v>65000</v>
      </c>
      <c r="M165" s="154">
        <v>65020</v>
      </c>
      <c r="N165" s="154">
        <v>92864</v>
      </c>
      <c r="O165" s="154">
        <v>92864</v>
      </c>
      <c r="P165" s="154">
        <v>92864</v>
      </c>
      <c r="Q165" s="154">
        <v>92864</v>
      </c>
      <c r="R165" s="154"/>
    </row>
    <row r="166" spans="1:18" ht="36">
      <c r="A166" s="58"/>
      <c r="B166" s="166" t="s">
        <v>676</v>
      </c>
      <c r="C166" s="58" t="s">
        <v>677</v>
      </c>
      <c r="D166" s="58">
        <v>0.05</v>
      </c>
      <c r="E166" s="154">
        <v>124912</v>
      </c>
      <c r="F166" s="154">
        <v>124912</v>
      </c>
      <c r="G166" s="154">
        <v>144771</v>
      </c>
      <c r="H166" s="154">
        <v>35500</v>
      </c>
      <c r="I166" s="154">
        <v>34714</v>
      </c>
      <c r="J166" s="180">
        <v>72000</v>
      </c>
      <c r="K166" s="180">
        <v>73747</v>
      </c>
      <c r="L166" s="180">
        <v>105100</v>
      </c>
      <c r="M166" s="180">
        <v>104876</v>
      </c>
      <c r="N166" s="180">
        <v>124920</v>
      </c>
      <c r="O166" s="180">
        <v>153903</v>
      </c>
      <c r="P166" s="154">
        <v>124925</v>
      </c>
      <c r="Q166" s="154">
        <v>124925</v>
      </c>
      <c r="R166" s="154"/>
    </row>
    <row r="167" spans="1:18" ht="12">
      <c r="A167" s="58"/>
      <c r="B167" s="164" t="s">
        <v>495</v>
      </c>
      <c r="C167" s="58"/>
      <c r="D167" s="58"/>
      <c r="E167" s="154"/>
      <c r="F167" s="154"/>
      <c r="G167" s="154"/>
      <c r="H167" s="154"/>
      <c r="I167" s="154"/>
      <c r="J167" s="180"/>
      <c r="K167" s="180"/>
      <c r="L167" s="180"/>
      <c r="M167" s="180"/>
      <c r="N167" s="180"/>
      <c r="O167" s="180"/>
      <c r="P167" s="154"/>
      <c r="Q167" s="154"/>
      <c r="R167" s="154"/>
    </row>
    <row r="168" spans="1:18" ht="24">
      <c r="A168" s="58"/>
      <c r="B168" s="166" t="s">
        <v>678</v>
      </c>
      <c r="C168" s="58" t="s">
        <v>657</v>
      </c>
      <c r="D168" s="58">
        <v>0.05</v>
      </c>
      <c r="E168" s="154">
        <v>20</v>
      </c>
      <c r="F168" s="154">
        <v>20</v>
      </c>
      <c r="G168" s="154">
        <v>21</v>
      </c>
      <c r="H168" s="182">
        <v>4</v>
      </c>
      <c r="I168" s="187">
        <v>4</v>
      </c>
      <c r="J168" s="187">
        <v>6</v>
      </c>
      <c r="K168" s="187">
        <v>6</v>
      </c>
      <c r="L168" s="188">
        <v>10</v>
      </c>
      <c r="M168" s="188">
        <v>12</v>
      </c>
      <c r="N168" s="188">
        <v>15</v>
      </c>
      <c r="O168" s="188">
        <v>18</v>
      </c>
      <c r="P168" s="182">
        <v>15</v>
      </c>
      <c r="Q168" s="182">
        <v>15</v>
      </c>
      <c r="R168" s="154"/>
    </row>
    <row r="169" spans="1:18" ht="24">
      <c r="A169" s="175" t="s">
        <v>816</v>
      </c>
      <c r="B169" s="164" t="s">
        <v>1022</v>
      </c>
      <c r="C169" s="58"/>
      <c r="D169" s="58"/>
      <c r="E169" s="154"/>
      <c r="F169" s="154"/>
      <c r="G169" s="154"/>
      <c r="H169" s="154"/>
      <c r="I169" s="180"/>
      <c r="J169" s="180"/>
      <c r="K169" s="180"/>
      <c r="L169" s="180"/>
      <c r="M169" s="180"/>
      <c r="N169" s="180"/>
      <c r="O169" s="180"/>
      <c r="P169" s="180"/>
      <c r="Q169" s="180"/>
      <c r="R169" s="154"/>
    </row>
    <row r="170" spans="1:18" ht="24">
      <c r="A170" s="175"/>
      <c r="B170" s="164" t="s">
        <v>1023</v>
      </c>
      <c r="C170" s="58"/>
      <c r="D170" s="58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</row>
    <row r="171" spans="1:18" ht="24">
      <c r="A171" s="58"/>
      <c r="B171" s="166" t="s">
        <v>672</v>
      </c>
      <c r="C171" s="58" t="s">
        <v>67</v>
      </c>
      <c r="D171" s="58">
        <v>0.05</v>
      </c>
      <c r="E171" s="154">
        <v>21.1</v>
      </c>
      <c r="F171" s="154">
        <v>21.1</v>
      </c>
      <c r="G171" s="154">
        <v>21</v>
      </c>
      <c r="H171" s="182">
        <v>21</v>
      </c>
      <c r="I171" s="182">
        <v>21</v>
      </c>
      <c r="J171" s="182">
        <v>21</v>
      </c>
      <c r="K171" s="182">
        <v>21</v>
      </c>
      <c r="L171" s="182">
        <v>21</v>
      </c>
      <c r="M171" s="182">
        <v>21</v>
      </c>
      <c r="N171" s="182">
        <v>21</v>
      </c>
      <c r="O171" s="182">
        <v>22</v>
      </c>
      <c r="P171" s="182">
        <v>21.5</v>
      </c>
      <c r="Q171" s="182">
        <v>21.5</v>
      </c>
      <c r="R171" s="154"/>
    </row>
    <row r="172" spans="1:18" ht="24">
      <c r="A172" s="58"/>
      <c r="B172" s="166" t="s">
        <v>961</v>
      </c>
      <c r="C172" s="58" t="s">
        <v>67</v>
      </c>
      <c r="D172" s="58">
        <v>0.05</v>
      </c>
      <c r="E172" s="154">
        <v>100</v>
      </c>
      <c r="F172" s="154">
        <v>100</v>
      </c>
      <c r="G172" s="154">
        <v>100</v>
      </c>
      <c r="H172" s="154">
        <v>100</v>
      </c>
      <c r="I172" s="154">
        <v>100</v>
      </c>
      <c r="J172" s="154">
        <v>100</v>
      </c>
      <c r="K172" s="154">
        <v>100</v>
      </c>
      <c r="L172" s="154">
        <v>100</v>
      </c>
      <c r="M172" s="154">
        <v>100</v>
      </c>
      <c r="N172" s="154">
        <v>100</v>
      </c>
      <c r="O172" s="154">
        <v>100</v>
      </c>
      <c r="P172" s="154">
        <v>100</v>
      </c>
      <c r="Q172" s="154">
        <v>100</v>
      </c>
      <c r="R172" s="154"/>
    </row>
    <row r="173" spans="1:18" ht="36">
      <c r="A173" s="58"/>
      <c r="B173" s="166" t="s">
        <v>962</v>
      </c>
      <c r="C173" s="58" t="s">
        <v>657</v>
      </c>
      <c r="D173" s="58">
        <v>0.05</v>
      </c>
      <c r="E173" s="154">
        <v>19460</v>
      </c>
      <c r="F173" s="154">
        <v>22000</v>
      </c>
      <c r="G173" s="154">
        <v>22323</v>
      </c>
      <c r="H173" s="182">
        <v>6000</v>
      </c>
      <c r="I173" s="182">
        <v>5580</v>
      </c>
      <c r="J173" s="182">
        <v>12500</v>
      </c>
      <c r="K173" s="182">
        <v>11260</v>
      </c>
      <c r="L173" s="182">
        <v>17000</v>
      </c>
      <c r="M173" s="182">
        <v>16850</v>
      </c>
      <c r="N173" s="182">
        <v>21500</v>
      </c>
      <c r="O173" s="182">
        <v>25152</v>
      </c>
      <c r="P173" s="182">
        <v>24000</v>
      </c>
      <c r="Q173" s="182">
        <v>26000</v>
      </c>
      <c r="R173" s="154"/>
    </row>
    <row r="174" spans="1:18" ht="36">
      <c r="A174" s="58"/>
      <c r="B174" s="166" t="s">
        <v>679</v>
      </c>
      <c r="C174" s="58" t="s">
        <v>647</v>
      </c>
      <c r="D174" s="58">
        <v>0.05</v>
      </c>
      <c r="E174" s="154">
        <v>37</v>
      </c>
      <c r="F174" s="154"/>
      <c r="G174" s="183">
        <v>24</v>
      </c>
      <c r="H174" s="187">
        <v>0</v>
      </c>
      <c r="I174" s="187">
        <v>0</v>
      </c>
      <c r="J174" s="187">
        <v>3</v>
      </c>
      <c r="K174" s="187">
        <v>10</v>
      </c>
      <c r="L174" s="188">
        <v>6</v>
      </c>
      <c r="M174" s="188">
        <v>22</v>
      </c>
      <c r="N174" s="188">
        <v>20</v>
      </c>
      <c r="O174" s="188">
        <v>30</v>
      </c>
      <c r="P174" s="187">
        <v>22</v>
      </c>
      <c r="Q174" s="182">
        <v>22</v>
      </c>
      <c r="R174" s="154"/>
    </row>
    <row r="175" spans="1:18" ht="48">
      <c r="A175" s="58"/>
      <c r="B175" s="166" t="s">
        <v>680</v>
      </c>
      <c r="C175" s="58" t="s">
        <v>67</v>
      </c>
      <c r="D175" s="58">
        <v>0.05</v>
      </c>
      <c r="E175" s="154">
        <v>2.15</v>
      </c>
      <c r="F175" s="154">
        <v>8.6</v>
      </c>
      <c r="G175" s="154">
        <v>1.08</v>
      </c>
      <c r="H175" s="189">
        <v>10.1</v>
      </c>
      <c r="I175" s="189">
        <v>0</v>
      </c>
      <c r="J175" s="189">
        <v>10.1</v>
      </c>
      <c r="K175" s="189">
        <v>0</v>
      </c>
      <c r="L175" s="189">
        <v>10.1</v>
      </c>
      <c r="M175" s="189">
        <v>0</v>
      </c>
      <c r="N175" s="189">
        <v>10.1</v>
      </c>
      <c r="O175" s="189">
        <v>0</v>
      </c>
      <c r="P175" s="189">
        <v>9</v>
      </c>
      <c r="Q175" s="189">
        <v>8</v>
      </c>
      <c r="R175" s="154"/>
    </row>
    <row r="176" spans="1:18" ht="21" customHeight="1">
      <c r="A176" s="58"/>
      <c r="B176" s="164" t="s">
        <v>112</v>
      </c>
      <c r="C176" s="176"/>
      <c r="D176" s="176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54"/>
    </row>
    <row r="177" spans="1:18" ht="36">
      <c r="A177" s="175" t="s">
        <v>228</v>
      </c>
      <c r="B177" s="164" t="s">
        <v>1024</v>
      </c>
      <c r="C177" s="58"/>
      <c r="D177" s="58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</row>
    <row r="178" spans="1:18" ht="36">
      <c r="A178" s="175"/>
      <c r="B178" s="166" t="s">
        <v>864</v>
      </c>
      <c r="C178" s="58" t="s">
        <v>865</v>
      </c>
      <c r="D178" s="58"/>
      <c r="E178" s="58">
        <v>19</v>
      </c>
      <c r="F178" s="58">
        <v>16</v>
      </c>
      <c r="G178" s="58">
        <v>29</v>
      </c>
      <c r="H178" s="58">
        <v>0</v>
      </c>
      <c r="I178" s="58">
        <v>0</v>
      </c>
      <c r="J178" s="58">
        <v>4</v>
      </c>
      <c r="K178" s="58">
        <v>2</v>
      </c>
      <c r="L178" s="58">
        <v>10</v>
      </c>
      <c r="M178" s="58">
        <v>21</v>
      </c>
      <c r="N178" s="58">
        <v>27</v>
      </c>
      <c r="O178" s="58">
        <v>27</v>
      </c>
      <c r="P178" s="58">
        <v>28</v>
      </c>
      <c r="Q178" s="58">
        <v>29</v>
      </c>
      <c r="R178" s="58"/>
    </row>
    <row r="179" spans="1:18" ht="48">
      <c r="A179" s="175"/>
      <c r="B179" s="166" t="s">
        <v>704</v>
      </c>
      <c r="C179" s="58" t="s">
        <v>67</v>
      </c>
      <c r="D179" s="58">
        <v>0.1</v>
      </c>
      <c r="E179" s="154">
        <v>1.5</v>
      </c>
      <c r="F179" s="154">
        <v>1.5</v>
      </c>
      <c r="G179" s="154">
        <v>1.5</v>
      </c>
      <c r="H179" s="154">
        <v>0.4</v>
      </c>
      <c r="I179" s="154">
        <v>0.4</v>
      </c>
      <c r="J179" s="154">
        <v>0.7</v>
      </c>
      <c r="K179" s="154">
        <v>0.7</v>
      </c>
      <c r="L179" s="154">
        <v>1.2</v>
      </c>
      <c r="M179" s="154">
        <v>1.5</v>
      </c>
      <c r="N179" s="154">
        <v>1.5</v>
      </c>
      <c r="O179" s="154">
        <v>1.8</v>
      </c>
      <c r="P179" s="154">
        <v>1.5</v>
      </c>
      <c r="Q179" s="154">
        <v>1.5</v>
      </c>
      <c r="R179" s="154"/>
    </row>
    <row r="180" spans="1:18" ht="48">
      <c r="A180" s="175"/>
      <c r="B180" s="166" t="s">
        <v>866</v>
      </c>
      <c r="C180" s="58" t="s">
        <v>671</v>
      </c>
      <c r="D180" s="58"/>
      <c r="E180" s="154">
        <v>1050</v>
      </c>
      <c r="F180" s="154">
        <v>1000</v>
      </c>
      <c r="G180" s="154">
        <v>1180</v>
      </c>
      <c r="H180" s="154"/>
      <c r="I180" s="154"/>
      <c r="J180" s="154">
        <v>200</v>
      </c>
      <c r="K180" s="154">
        <v>250</v>
      </c>
      <c r="L180" s="154">
        <v>700</v>
      </c>
      <c r="M180" s="154">
        <v>850</v>
      </c>
      <c r="N180" s="154">
        <v>1185</v>
      </c>
      <c r="O180" s="154">
        <v>1250</v>
      </c>
      <c r="P180" s="154">
        <v>1190</v>
      </c>
      <c r="Q180" s="154">
        <v>1195</v>
      </c>
      <c r="R180" s="154"/>
    </row>
    <row r="181" spans="1:18" ht="48" customHeight="1">
      <c r="A181" s="175"/>
      <c r="B181" s="166" t="s">
        <v>867</v>
      </c>
      <c r="C181" s="58" t="s">
        <v>67</v>
      </c>
      <c r="D181" s="58"/>
      <c r="E181" s="154">
        <v>17</v>
      </c>
      <c r="F181" s="154">
        <v>8</v>
      </c>
      <c r="G181" s="154">
        <v>8</v>
      </c>
      <c r="H181" s="154"/>
      <c r="I181" s="154"/>
      <c r="J181" s="154"/>
      <c r="K181" s="154"/>
      <c r="L181" s="154"/>
      <c r="M181" s="154"/>
      <c r="N181" s="154">
        <v>8</v>
      </c>
      <c r="O181" s="154">
        <v>8</v>
      </c>
      <c r="P181" s="154">
        <v>9</v>
      </c>
      <c r="Q181" s="154">
        <v>10</v>
      </c>
      <c r="R181" s="154"/>
    </row>
    <row r="182" spans="1:18" ht="36">
      <c r="A182" s="175"/>
      <c r="B182" s="164" t="s">
        <v>1025</v>
      </c>
      <c r="C182" s="58"/>
      <c r="D182" s="58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</row>
    <row r="183" spans="1:18" ht="36">
      <c r="A183" s="175"/>
      <c r="B183" s="166" t="s">
        <v>868</v>
      </c>
      <c r="C183" s="58" t="s">
        <v>67</v>
      </c>
      <c r="D183" s="58"/>
      <c r="E183" s="154">
        <v>2.2</v>
      </c>
      <c r="F183" s="154">
        <v>2.6</v>
      </c>
      <c r="G183" s="154">
        <v>2.5</v>
      </c>
      <c r="H183" s="154">
        <v>1.2</v>
      </c>
      <c r="I183" s="154">
        <v>1</v>
      </c>
      <c r="J183" s="154">
        <v>1.8</v>
      </c>
      <c r="K183" s="154">
        <v>1.8</v>
      </c>
      <c r="L183" s="154">
        <v>2.2</v>
      </c>
      <c r="M183" s="154">
        <v>2.3</v>
      </c>
      <c r="N183" s="154">
        <v>2.6</v>
      </c>
      <c r="O183" s="154">
        <v>2.3</v>
      </c>
      <c r="P183" s="154">
        <v>2.7</v>
      </c>
      <c r="Q183" s="154">
        <v>2.8</v>
      </c>
      <c r="R183" s="154"/>
    </row>
    <row r="184" spans="1:18" ht="36">
      <c r="A184" s="175" t="s">
        <v>211</v>
      </c>
      <c r="B184" s="166" t="s">
        <v>705</v>
      </c>
      <c r="C184" s="58"/>
      <c r="D184" s="58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</row>
    <row r="185" spans="1:18" ht="12">
      <c r="A185" s="175" t="s">
        <v>835</v>
      </c>
      <c r="B185" s="170" t="s">
        <v>353</v>
      </c>
      <c r="C185" s="58"/>
      <c r="D185" s="58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</row>
    <row r="186" spans="1:18" ht="36">
      <c r="A186" s="175"/>
      <c r="B186" s="166" t="s">
        <v>706</v>
      </c>
      <c r="C186" s="58" t="s">
        <v>657</v>
      </c>
      <c r="D186" s="58">
        <v>0.2</v>
      </c>
      <c r="E186" s="154">
        <v>19</v>
      </c>
      <c r="F186" s="154">
        <v>16</v>
      </c>
      <c r="G186" s="154">
        <v>29</v>
      </c>
      <c r="H186" s="180">
        <v>0</v>
      </c>
      <c r="I186" s="180">
        <v>0</v>
      </c>
      <c r="J186" s="180">
        <v>4</v>
      </c>
      <c r="K186" s="180">
        <v>2</v>
      </c>
      <c r="L186" s="180">
        <v>10</v>
      </c>
      <c r="M186" s="180">
        <v>21</v>
      </c>
      <c r="N186" s="180">
        <v>27</v>
      </c>
      <c r="O186" s="180">
        <v>27</v>
      </c>
      <c r="P186" s="180">
        <v>28</v>
      </c>
      <c r="Q186" s="180">
        <v>29</v>
      </c>
      <c r="R186" s="154"/>
    </row>
    <row r="187" spans="1:18" ht="48">
      <c r="A187" s="175"/>
      <c r="B187" s="166" t="s">
        <v>707</v>
      </c>
      <c r="C187" s="58" t="s">
        <v>647</v>
      </c>
      <c r="D187" s="58">
        <v>0.1</v>
      </c>
      <c r="E187" s="154">
        <v>1050</v>
      </c>
      <c r="F187" s="154">
        <v>1000</v>
      </c>
      <c r="G187" s="154">
        <v>1180</v>
      </c>
      <c r="H187" s="180">
        <v>0</v>
      </c>
      <c r="I187" s="180">
        <v>0</v>
      </c>
      <c r="J187" s="180">
        <v>200</v>
      </c>
      <c r="K187" s="180">
        <v>250</v>
      </c>
      <c r="L187" s="180">
        <v>700</v>
      </c>
      <c r="M187" s="180">
        <v>850</v>
      </c>
      <c r="N187" s="180">
        <v>1185</v>
      </c>
      <c r="O187" s="180">
        <v>1250</v>
      </c>
      <c r="P187" s="180">
        <v>1190</v>
      </c>
      <c r="Q187" s="180">
        <v>1195</v>
      </c>
      <c r="R187" s="154"/>
    </row>
    <row r="188" spans="1:18" ht="36">
      <c r="A188" s="175"/>
      <c r="B188" s="166" t="s">
        <v>708</v>
      </c>
      <c r="C188" s="58" t="s">
        <v>67</v>
      </c>
      <c r="D188" s="58">
        <v>0.1</v>
      </c>
      <c r="E188" s="154">
        <v>2.2</v>
      </c>
      <c r="F188" s="154">
        <v>2.3</v>
      </c>
      <c r="G188" s="154">
        <v>2.3</v>
      </c>
      <c r="H188" s="180">
        <v>0.4</v>
      </c>
      <c r="I188" s="180">
        <v>0.5</v>
      </c>
      <c r="J188" s="180">
        <v>1.8</v>
      </c>
      <c r="K188" s="180">
        <v>1.8</v>
      </c>
      <c r="L188" s="180">
        <v>2.1</v>
      </c>
      <c r="M188" s="180">
        <v>2</v>
      </c>
      <c r="N188" s="180">
        <v>2.3</v>
      </c>
      <c r="O188" s="180">
        <v>4.5</v>
      </c>
      <c r="P188" s="180">
        <v>2.3</v>
      </c>
      <c r="Q188" s="180">
        <v>2.4</v>
      </c>
      <c r="R188" s="154"/>
    </row>
    <row r="189" spans="1:18" ht="36">
      <c r="A189" s="175" t="s">
        <v>212</v>
      </c>
      <c r="B189" s="164" t="s">
        <v>1026</v>
      </c>
      <c r="C189" s="58"/>
      <c r="D189" s="58"/>
      <c r="E189" s="154"/>
      <c r="F189" s="154"/>
      <c r="G189" s="154"/>
      <c r="H189" s="154"/>
      <c r="I189" s="180"/>
      <c r="J189" s="180"/>
      <c r="K189" s="180"/>
      <c r="L189" s="180"/>
      <c r="M189" s="180"/>
      <c r="N189" s="180"/>
      <c r="O189" s="180"/>
      <c r="P189" s="180"/>
      <c r="Q189" s="180"/>
      <c r="R189" s="154"/>
    </row>
    <row r="190" spans="1:18" ht="36">
      <c r="A190" s="175" t="s">
        <v>620</v>
      </c>
      <c r="B190" s="170" t="s">
        <v>358</v>
      </c>
      <c r="C190" s="58"/>
      <c r="D190" s="58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</row>
    <row r="191" spans="1:18" ht="36">
      <c r="A191" s="175"/>
      <c r="B191" s="166" t="s">
        <v>709</v>
      </c>
      <c r="C191" s="58" t="s">
        <v>647</v>
      </c>
      <c r="D191" s="58">
        <v>0.1</v>
      </c>
      <c r="E191" s="154">
        <v>165</v>
      </c>
      <c r="F191" s="154">
        <v>170</v>
      </c>
      <c r="G191" s="154">
        <v>170</v>
      </c>
      <c r="H191" s="180">
        <v>50</v>
      </c>
      <c r="I191" s="180">
        <v>65</v>
      </c>
      <c r="J191" s="180">
        <v>120</v>
      </c>
      <c r="K191" s="180">
        <v>105</v>
      </c>
      <c r="L191" s="180">
        <v>140</v>
      </c>
      <c r="M191" s="180">
        <v>148</v>
      </c>
      <c r="N191" s="180">
        <v>170</v>
      </c>
      <c r="O191" s="180">
        <v>190</v>
      </c>
      <c r="P191" s="180">
        <v>175</v>
      </c>
      <c r="Q191" s="180">
        <v>185</v>
      </c>
      <c r="R191" s="154"/>
    </row>
    <row r="192" spans="1:18" ht="36">
      <c r="A192" s="175"/>
      <c r="B192" s="166" t="s">
        <v>710</v>
      </c>
      <c r="C192" s="58" t="s">
        <v>647</v>
      </c>
      <c r="D192" s="58">
        <v>0.1</v>
      </c>
      <c r="E192" s="154">
        <v>28</v>
      </c>
      <c r="F192" s="154">
        <v>30</v>
      </c>
      <c r="G192" s="154">
        <v>28</v>
      </c>
      <c r="H192" s="180">
        <v>0</v>
      </c>
      <c r="I192" s="180">
        <v>0</v>
      </c>
      <c r="J192" s="180">
        <v>0</v>
      </c>
      <c r="K192" s="180">
        <v>0</v>
      </c>
      <c r="L192" s="180">
        <v>24</v>
      </c>
      <c r="M192" s="180">
        <v>24</v>
      </c>
      <c r="N192" s="180">
        <v>24</v>
      </c>
      <c r="O192" s="180">
        <v>24</v>
      </c>
      <c r="P192" s="180">
        <v>26</v>
      </c>
      <c r="Q192" s="180">
        <v>28</v>
      </c>
      <c r="R192" s="154"/>
    </row>
    <row r="193" spans="1:18" ht="48">
      <c r="A193" s="175" t="s">
        <v>816</v>
      </c>
      <c r="B193" s="166" t="s">
        <v>1027</v>
      </c>
      <c r="C193" s="58"/>
      <c r="D193" s="58"/>
      <c r="E193" s="154"/>
      <c r="F193" s="154"/>
      <c r="G193" s="154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54"/>
    </row>
    <row r="194" spans="1:18" ht="24">
      <c r="A194" s="175" t="s">
        <v>871</v>
      </c>
      <c r="B194" s="170" t="s">
        <v>361</v>
      </c>
      <c r="C194" s="58"/>
      <c r="D194" s="58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</row>
    <row r="195" spans="1:18" ht="60">
      <c r="A195" s="175"/>
      <c r="B195" s="166" t="s">
        <v>711</v>
      </c>
      <c r="C195" s="58" t="s">
        <v>67</v>
      </c>
      <c r="D195" s="58">
        <v>0.2</v>
      </c>
      <c r="E195" s="154">
        <v>17</v>
      </c>
      <c r="F195" s="154">
        <v>8</v>
      </c>
      <c r="G195" s="154">
        <v>8</v>
      </c>
      <c r="H195" s="180">
        <v>0</v>
      </c>
      <c r="I195" s="180">
        <v>0</v>
      </c>
      <c r="J195" s="180">
        <v>0</v>
      </c>
      <c r="K195" s="180">
        <v>0</v>
      </c>
      <c r="L195" s="180">
        <v>0</v>
      </c>
      <c r="M195" s="180">
        <v>0</v>
      </c>
      <c r="N195" s="180">
        <v>8</v>
      </c>
      <c r="O195" s="180">
        <v>8</v>
      </c>
      <c r="P195" s="180">
        <v>9</v>
      </c>
      <c r="Q195" s="180">
        <v>10</v>
      </c>
      <c r="R195" s="154"/>
    </row>
    <row r="196" spans="1:18" ht="36">
      <c r="A196" s="175" t="s">
        <v>870</v>
      </c>
      <c r="B196" s="166" t="s">
        <v>1028</v>
      </c>
      <c r="C196" s="58"/>
      <c r="D196" s="58"/>
      <c r="E196" s="154"/>
      <c r="F196" s="154"/>
      <c r="G196" s="154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54"/>
    </row>
    <row r="197" spans="1:18" ht="36">
      <c r="A197" s="175" t="s">
        <v>869</v>
      </c>
      <c r="B197" s="166" t="s">
        <v>712</v>
      </c>
      <c r="C197" s="174" t="s">
        <v>67</v>
      </c>
      <c r="D197" s="174">
        <v>0.1</v>
      </c>
      <c r="E197" s="182">
        <v>2.2</v>
      </c>
      <c r="F197" s="182">
        <v>2.6</v>
      </c>
      <c r="G197" s="182">
        <v>2.5</v>
      </c>
      <c r="H197" s="180">
        <v>1.2</v>
      </c>
      <c r="I197" s="180">
        <v>1</v>
      </c>
      <c r="J197" s="180">
        <v>1.8</v>
      </c>
      <c r="K197" s="180">
        <v>1.8</v>
      </c>
      <c r="L197" s="180">
        <v>2.2</v>
      </c>
      <c r="M197" s="180">
        <v>2.3</v>
      </c>
      <c r="N197" s="180">
        <v>2.6</v>
      </c>
      <c r="O197" s="180">
        <v>2.3</v>
      </c>
      <c r="P197" s="180">
        <v>2.7</v>
      </c>
      <c r="Q197" s="180">
        <v>2.8</v>
      </c>
      <c r="R197" s="154"/>
    </row>
    <row r="198" spans="1:18" ht="33.75" customHeight="1">
      <c r="A198" s="58"/>
      <c r="B198" s="164" t="s">
        <v>87</v>
      </c>
      <c r="C198" s="176"/>
      <c r="D198" s="176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54"/>
    </row>
    <row r="199" spans="1:18" ht="12">
      <c r="A199" s="58"/>
      <c r="B199" s="164" t="s">
        <v>828</v>
      </c>
      <c r="C199" s="176"/>
      <c r="D199" s="176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54"/>
    </row>
    <row r="200" spans="1:18" ht="60">
      <c r="A200" s="58">
        <v>1</v>
      </c>
      <c r="B200" s="166" t="s">
        <v>848</v>
      </c>
      <c r="C200" s="176"/>
      <c r="D200" s="176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54"/>
    </row>
    <row r="201" spans="1:18" ht="33.75" customHeight="1">
      <c r="A201" s="58">
        <v>2</v>
      </c>
      <c r="B201" s="166" t="s">
        <v>829</v>
      </c>
      <c r="C201" s="176"/>
      <c r="D201" s="176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54"/>
    </row>
    <row r="202" spans="1:18" ht="12">
      <c r="A202" s="58"/>
      <c r="B202" s="166" t="s">
        <v>830</v>
      </c>
      <c r="C202" s="176"/>
      <c r="D202" s="176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54"/>
    </row>
    <row r="203" spans="1:18" ht="24">
      <c r="A203" s="58">
        <v>1</v>
      </c>
      <c r="B203" s="166" t="s">
        <v>831</v>
      </c>
      <c r="C203" s="58" t="s">
        <v>67</v>
      </c>
      <c r="D203" s="58"/>
      <c r="E203" s="154">
        <v>31</v>
      </c>
      <c r="F203" s="154">
        <v>31</v>
      </c>
      <c r="G203" s="154">
        <v>31</v>
      </c>
      <c r="H203" s="154">
        <v>31</v>
      </c>
      <c r="I203" s="154"/>
      <c r="J203" s="154">
        <v>31</v>
      </c>
      <c r="K203" s="154"/>
      <c r="L203" s="154">
        <v>31</v>
      </c>
      <c r="M203" s="154">
        <v>31</v>
      </c>
      <c r="N203" s="154">
        <v>31</v>
      </c>
      <c r="O203" s="154">
        <v>31</v>
      </c>
      <c r="P203" s="154">
        <v>31</v>
      </c>
      <c r="Q203" s="154">
        <v>31</v>
      </c>
      <c r="R203" s="154"/>
    </row>
    <row r="204" spans="1:18" ht="12">
      <c r="A204" s="58">
        <v>2</v>
      </c>
      <c r="B204" s="166" t="s">
        <v>832</v>
      </c>
      <c r="C204" s="58" t="s">
        <v>67</v>
      </c>
      <c r="D204" s="58"/>
      <c r="E204" s="154">
        <v>30</v>
      </c>
      <c r="F204" s="154">
        <v>29</v>
      </c>
      <c r="G204" s="154">
        <v>29</v>
      </c>
      <c r="H204" s="154">
        <v>28</v>
      </c>
      <c r="I204" s="154"/>
      <c r="J204" s="154">
        <v>28</v>
      </c>
      <c r="K204" s="154"/>
      <c r="L204" s="154">
        <v>28</v>
      </c>
      <c r="M204" s="154">
        <v>28</v>
      </c>
      <c r="N204" s="154">
        <v>28</v>
      </c>
      <c r="O204" s="154">
        <v>28</v>
      </c>
      <c r="P204" s="154">
        <v>28</v>
      </c>
      <c r="Q204" s="154">
        <v>28</v>
      </c>
      <c r="R204" s="154"/>
    </row>
    <row r="205" spans="1:18" ht="24">
      <c r="A205" s="58">
        <v>3</v>
      </c>
      <c r="B205" s="166" t="s">
        <v>833</v>
      </c>
      <c r="C205" s="58" t="s">
        <v>834</v>
      </c>
      <c r="D205" s="58"/>
      <c r="E205" s="154">
        <v>51.13</v>
      </c>
      <c r="F205" s="154">
        <v>50.35</v>
      </c>
      <c r="G205" s="154">
        <v>50.35</v>
      </c>
      <c r="H205" s="154">
        <v>49.57</v>
      </c>
      <c r="I205" s="154"/>
      <c r="J205" s="154">
        <v>49.57</v>
      </c>
      <c r="K205" s="154"/>
      <c r="L205" s="154">
        <v>49.57</v>
      </c>
      <c r="M205" s="154">
        <v>49.57</v>
      </c>
      <c r="N205" s="154">
        <v>49.57</v>
      </c>
      <c r="O205" s="154">
        <v>49.57</v>
      </c>
      <c r="P205" s="154">
        <v>48.79</v>
      </c>
      <c r="Q205" s="154">
        <v>48.01</v>
      </c>
      <c r="R205" s="154"/>
    </row>
    <row r="206" spans="1:18" ht="36">
      <c r="A206" s="58"/>
      <c r="B206" s="170" t="s">
        <v>1029</v>
      </c>
      <c r="C206" s="58"/>
      <c r="D206" s="58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</row>
    <row r="207" spans="1:18" ht="27.75" customHeight="1">
      <c r="A207" s="58"/>
      <c r="B207" s="170" t="s">
        <v>365</v>
      </c>
      <c r="C207" s="174"/>
      <c r="D207" s="174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</row>
    <row r="208" spans="1:18" ht="24">
      <c r="A208" s="175" t="s">
        <v>835</v>
      </c>
      <c r="B208" s="166" t="s">
        <v>681</v>
      </c>
      <c r="C208" s="174"/>
      <c r="D208" s="174"/>
      <c r="E208" s="182"/>
      <c r="F208" s="182"/>
      <c r="G208" s="182"/>
      <c r="H208" s="180"/>
      <c r="I208" s="180"/>
      <c r="J208" s="185"/>
      <c r="K208" s="180"/>
      <c r="L208" s="180"/>
      <c r="M208" s="180"/>
      <c r="N208" s="180"/>
      <c r="O208" s="180"/>
      <c r="P208" s="180"/>
      <c r="Q208" s="180"/>
      <c r="R208" s="182"/>
    </row>
    <row r="209" spans="1:18" ht="12">
      <c r="A209" s="58"/>
      <c r="B209" s="166" t="s">
        <v>682</v>
      </c>
      <c r="C209" s="174" t="s">
        <v>233</v>
      </c>
      <c r="D209" s="58"/>
      <c r="E209" s="154">
        <v>0.8</v>
      </c>
      <c r="F209" s="154">
        <v>0.7</v>
      </c>
      <c r="G209" s="154">
        <v>0.7</v>
      </c>
      <c r="H209" s="180">
        <v>0.6</v>
      </c>
      <c r="I209" s="180"/>
      <c r="J209" s="180">
        <v>0.6</v>
      </c>
      <c r="K209" s="180"/>
      <c r="L209" s="180">
        <v>0.6</v>
      </c>
      <c r="M209" s="180">
        <v>0.6</v>
      </c>
      <c r="N209" s="180">
        <v>0.6</v>
      </c>
      <c r="O209" s="180">
        <v>0.6</v>
      </c>
      <c r="P209" s="180">
        <v>0.5</v>
      </c>
      <c r="Q209" s="180">
        <v>0.4</v>
      </c>
      <c r="R209" s="154"/>
    </row>
    <row r="210" spans="1:18" ht="12">
      <c r="A210" s="58"/>
      <c r="B210" s="166" t="s">
        <v>683</v>
      </c>
      <c r="C210" s="174" t="s">
        <v>233</v>
      </c>
      <c r="D210" s="58"/>
      <c r="E210" s="154">
        <v>0.7</v>
      </c>
      <c r="F210" s="154">
        <v>0.6</v>
      </c>
      <c r="G210" s="154">
        <v>0.6</v>
      </c>
      <c r="H210" s="180">
        <v>0.5</v>
      </c>
      <c r="I210" s="180"/>
      <c r="J210" s="180">
        <v>0.5</v>
      </c>
      <c r="K210" s="180"/>
      <c r="L210" s="180">
        <v>0.5</v>
      </c>
      <c r="M210" s="180">
        <v>0.5</v>
      </c>
      <c r="N210" s="180">
        <v>0.5</v>
      </c>
      <c r="O210" s="180">
        <v>0.5</v>
      </c>
      <c r="P210" s="180">
        <v>0.4</v>
      </c>
      <c r="Q210" s="180">
        <v>0.3</v>
      </c>
      <c r="R210" s="154"/>
    </row>
    <row r="211" spans="1:18" ht="12">
      <c r="A211" s="58"/>
      <c r="B211" s="166" t="s">
        <v>684</v>
      </c>
      <c r="C211" s="174" t="s">
        <v>233</v>
      </c>
      <c r="D211" s="58"/>
      <c r="E211" s="154">
        <v>0.7</v>
      </c>
      <c r="F211" s="154">
        <v>0.6</v>
      </c>
      <c r="G211" s="154">
        <v>0.6</v>
      </c>
      <c r="H211" s="180">
        <v>0.5</v>
      </c>
      <c r="I211" s="180"/>
      <c r="J211" s="180">
        <v>0.5</v>
      </c>
      <c r="K211" s="180"/>
      <c r="L211" s="180">
        <v>0.5</v>
      </c>
      <c r="M211" s="180">
        <v>0.5</v>
      </c>
      <c r="N211" s="180">
        <v>0.5</v>
      </c>
      <c r="O211" s="180">
        <v>0.5</v>
      </c>
      <c r="P211" s="180">
        <v>0.4</v>
      </c>
      <c r="Q211" s="180">
        <v>0.3</v>
      </c>
      <c r="R211" s="154"/>
    </row>
    <row r="212" spans="1:18" ht="19.5" customHeight="1">
      <c r="A212" s="175" t="s">
        <v>836</v>
      </c>
      <c r="B212" s="166" t="s">
        <v>685</v>
      </c>
      <c r="C212" s="58" t="s">
        <v>67</v>
      </c>
      <c r="D212" s="58"/>
      <c r="E212" s="154">
        <v>16.5</v>
      </c>
      <c r="F212" s="154">
        <v>16</v>
      </c>
      <c r="G212" s="154">
        <v>16</v>
      </c>
      <c r="H212" s="180">
        <v>15.5</v>
      </c>
      <c r="I212" s="180"/>
      <c r="J212" s="180">
        <v>15.5</v>
      </c>
      <c r="K212" s="180"/>
      <c r="L212" s="180">
        <v>15.5</v>
      </c>
      <c r="M212" s="180">
        <v>15.5</v>
      </c>
      <c r="N212" s="180">
        <v>15.5</v>
      </c>
      <c r="O212" s="180">
        <v>15.5</v>
      </c>
      <c r="P212" s="180">
        <v>15</v>
      </c>
      <c r="Q212" s="180">
        <v>14.5</v>
      </c>
      <c r="R212" s="154"/>
    </row>
    <row r="213" spans="1:18" ht="27.75" customHeight="1">
      <c r="A213" s="175"/>
      <c r="B213" s="169" t="s">
        <v>366</v>
      </c>
      <c r="C213" s="174"/>
      <c r="D213" s="174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54"/>
    </row>
    <row r="214" spans="1:18" ht="48">
      <c r="A214" s="175" t="s">
        <v>620</v>
      </c>
      <c r="B214" s="166" t="s">
        <v>849</v>
      </c>
      <c r="C214" s="174" t="s">
        <v>67</v>
      </c>
      <c r="D214" s="174">
        <v>0.05</v>
      </c>
      <c r="E214" s="182">
        <v>6.2</v>
      </c>
      <c r="F214" s="182">
        <v>6</v>
      </c>
      <c r="G214" s="182">
        <v>6</v>
      </c>
      <c r="H214" s="180">
        <v>5.5</v>
      </c>
      <c r="I214" s="180"/>
      <c r="J214" s="180">
        <v>5.5</v>
      </c>
      <c r="K214" s="180"/>
      <c r="L214" s="180">
        <v>5.5</v>
      </c>
      <c r="M214" s="180">
        <v>5.5</v>
      </c>
      <c r="N214" s="180">
        <v>5.5</v>
      </c>
      <c r="O214" s="180">
        <v>5.5</v>
      </c>
      <c r="P214" s="180">
        <v>4.8</v>
      </c>
      <c r="Q214" s="180">
        <v>4.7</v>
      </c>
      <c r="R214" s="154"/>
    </row>
    <row r="215" spans="1:18" ht="48.75" customHeight="1">
      <c r="A215" s="175" t="s">
        <v>621</v>
      </c>
      <c r="B215" s="166" t="s">
        <v>686</v>
      </c>
      <c r="C215" s="174" t="s">
        <v>67</v>
      </c>
      <c r="D215" s="58">
        <v>0.05</v>
      </c>
      <c r="E215" s="154">
        <v>6.3</v>
      </c>
      <c r="F215" s="154">
        <v>6</v>
      </c>
      <c r="G215" s="154">
        <v>6</v>
      </c>
      <c r="H215" s="180">
        <v>5.5</v>
      </c>
      <c r="I215" s="180"/>
      <c r="J215" s="180">
        <v>5.5</v>
      </c>
      <c r="K215" s="180"/>
      <c r="L215" s="180">
        <v>5.5</v>
      </c>
      <c r="M215" s="180">
        <v>5.5</v>
      </c>
      <c r="N215" s="180">
        <v>5.5</v>
      </c>
      <c r="O215" s="180">
        <v>5.5</v>
      </c>
      <c r="P215" s="180">
        <v>5</v>
      </c>
      <c r="Q215" s="180">
        <v>4.5</v>
      </c>
      <c r="R215" s="154"/>
    </row>
    <row r="216" spans="1:18" ht="24" customHeight="1">
      <c r="A216" s="175" t="s">
        <v>837</v>
      </c>
      <c r="B216" s="166" t="s">
        <v>687</v>
      </c>
      <c r="C216" s="174" t="s">
        <v>67</v>
      </c>
      <c r="D216" s="58">
        <v>0.02</v>
      </c>
      <c r="E216" s="154">
        <v>17</v>
      </c>
      <c r="F216" s="154">
        <v>17</v>
      </c>
      <c r="G216" s="154">
        <v>17</v>
      </c>
      <c r="H216" s="180">
        <v>16.5</v>
      </c>
      <c r="I216" s="180"/>
      <c r="J216" s="180">
        <v>16.5</v>
      </c>
      <c r="K216" s="180"/>
      <c r="L216" s="180">
        <v>16.5</v>
      </c>
      <c r="M216" s="180">
        <v>16.5</v>
      </c>
      <c r="N216" s="180">
        <v>16.5</v>
      </c>
      <c r="O216" s="180">
        <v>16.5</v>
      </c>
      <c r="P216" s="180">
        <v>16.5</v>
      </c>
      <c r="Q216" s="180">
        <v>16.5</v>
      </c>
      <c r="R216" s="154"/>
    </row>
    <row r="217" spans="1:18" ht="17.25" customHeight="1">
      <c r="A217" s="175" t="s">
        <v>838</v>
      </c>
      <c r="B217" s="166" t="s">
        <v>688</v>
      </c>
      <c r="C217" s="174" t="s">
        <v>67</v>
      </c>
      <c r="D217" s="58">
        <v>0.04</v>
      </c>
      <c r="E217" s="154">
        <v>50</v>
      </c>
      <c r="F217" s="154">
        <v>40</v>
      </c>
      <c r="G217" s="154">
        <v>40</v>
      </c>
      <c r="H217" s="180">
        <v>40</v>
      </c>
      <c r="I217" s="180"/>
      <c r="J217" s="180">
        <v>40</v>
      </c>
      <c r="K217" s="180"/>
      <c r="L217" s="180">
        <v>40</v>
      </c>
      <c r="M217" s="180">
        <v>40</v>
      </c>
      <c r="N217" s="180">
        <v>40</v>
      </c>
      <c r="O217" s="180">
        <v>40</v>
      </c>
      <c r="P217" s="180">
        <v>40</v>
      </c>
      <c r="Q217" s="180">
        <v>40</v>
      </c>
      <c r="R217" s="154"/>
    </row>
    <row r="218" spans="1:18" ht="48">
      <c r="A218" s="175" t="s">
        <v>839</v>
      </c>
      <c r="B218" s="166" t="s">
        <v>713</v>
      </c>
      <c r="C218" s="174" t="s">
        <v>714</v>
      </c>
      <c r="D218" s="58">
        <v>0.04</v>
      </c>
      <c r="E218" s="154"/>
      <c r="F218" s="154"/>
      <c r="G218" s="154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54"/>
    </row>
    <row r="219" spans="1:18" ht="33.75" customHeight="1">
      <c r="A219" s="175" t="s">
        <v>840</v>
      </c>
      <c r="B219" s="166" t="s">
        <v>689</v>
      </c>
      <c r="C219" s="174" t="s">
        <v>67</v>
      </c>
      <c r="D219" s="174">
        <v>0.2</v>
      </c>
      <c r="E219" s="182">
        <v>77</v>
      </c>
      <c r="F219" s="182">
        <v>77.5</v>
      </c>
      <c r="G219" s="182">
        <v>77.5</v>
      </c>
      <c r="H219" s="180">
        <v>79.5</v>
      </c>
      <c r="I219" s="180"/>
      <c r="J219" s="180">
        <v>79.5</v>
      </c>
      <c r="K219" s="180"/>
      <c r="L219" s="180">
        <v>79.5</v>
      </c>
      <c r="M219" s="180">
        <v>79.5</v>
      </c>
      <c r="N219" s="180">
        <v>79.5</v>
      </c>
      <c r="O219" s="180">
        <v>79.5</v>
      </c>
      <c r="P219" s="154">
        <v>81.5</v>
      </c>
      <c r="Q219" s="154">
        <v>81.5</v>
      </c>
      <c r="R219" s="182"/>
    </row>
    <row r="220" spans="1:18" ht="33.75" customHeight="1">
      <c r="A220" s="175"/>
      <c r="B220" s="166" t="s">
        <v>841</v>
      </c>
      <c r="C220" s="174"/>
      <c r="D220" s="174"/>
      <c r="E220" s="182"/>
      <c r="F220" s="182"/>
      <c r="G220" s="182"/>
      <c r="H220" s="180"/>
      <c r="I220" s="180"/>
      <c r="J220" s="180"/>
      <c r="K220" s="180"/>
      <c r="L220" s="180"/>
      <c r="M220" s="180"/>
      <c r="N220" s="180"/>
      <c r="O220" s="180"/>
      <c r="P220" s="154"/>
      <c r="Q220" s="154"/>
      <c r="R220" s="182"/>
    </row>
    <row r="221" spans="1:18" ht="24" customHeight="1">
      <c r="A221" s="175"/>
      <c r="B221" s="166" t="s">
        <v>690</v>
      </c>
      <c r="C221" s="174"/>
      <c r="D221" s="174"/>
      <c r="E221" s="182"/>
      <c r="F221" s="182"/>
      <c r="G221" s="182"/>
      <c r="H221" s="180"/>
      <c r="I221" s="180"/>
      <c r="J221" s="180"/>
      <c r="K221" s="180"/>
      <c r="L221" s="180"/>
      <c r="M221" s="180"/>
      <c r="N221" s="180"/>
      <c r="O221" s="180"/>
      <c r="P221" s="154"/>
      <c r="Q221" s="154"/>
      <c r="R221" s="182"/>
    </row>
    <row r="222" spans="1:18" ht="36">
      <c r="A222" s="175" t="s">
        <v>213</v>
      </c>
      <c r="B222" s="166" t="s">
        <v>715</v>
      </c>
      <c r="C222" s="174" t="s">
        <v>67</v>
      </c>
      <c r="D222" s="174">
        <v>0.2</v>
      </c>
      <c r="E222" s="182">
        <v>90</v>
      </c>
      <c r="F222" s="182">
        <v>94</v>
      </c>
      <c r="G222" s="182">
        <v>94</v>
      </c>
      <c r="H222" s="180">
        <v>94</v>
      </c>
      <c r="I222" s="180"/>
      <c r="J222" s="180">
        <v>94</v>
      </c>
      <c r="K222" s="180"/>
      <c r="L222" s="180">
        <v>94</v>
      </c>
      <c r="M222" s="180">
        <v>94</v>
      </c>
      <c r="N222" s="180">
        <v>94</v>
      </c>
      <c r="O222" s="180">
        <v>94</v>
      </c>
      <c r="P222" s="180">
        <v>94</v>
      </c>
      <c r="Q222" s="180">
        <v>94</v>
      </c>
      <c r="R222" s="182"/>
    </row>
    <row r="223" spans="1:18" ht="24">
      <c r="A223" s="175" t="s">
        <v>214</v>
      </c>
      <c r="B223" s="166" t="s">
        <v>716</v>
      </c>
      <c r="C223" s="174" t="s">
        <v>67</v>
      </c>
      <c r="D223" s="174">
        <v>0.2</v>
      </c>
      <c r="E223" s="182">
        <v>92</v>
      </c>
      <c r="F223" s="182">
        <v>92</v>
      </c>
      <c r="G223" s="182">
        <v>92</v>
      </c>
      <c r="H223" s="180">
        <v>92</v>
      </c>
      <c r="I223" s="180"/>
      <c r="J223" s="180">
        <v>92</v>
      </c>
      <c r="K223" s="180"/>
      <c r="L223" s="180">
        <v>92</v>
      </c>
      <c r="M223" s="180">
        <v>92</v>
      </c>
      <c r="N223" s="180">
        <v>92</v>
      </c>
      <c r="O223" s="180">
        <v>92</v>
      </c>
      <c r="P223" s="180">
        <v>92</v>
      </c>
      <c r="Q223" s="180">
        <v>92</v>
      </c>
      <c r="R223" s="182"/>
    </row>
    <row r="224" spans="1:18" ht="36">
      <c r="A224" s="175"/>
      <c r="B224" s="166" t="s">
        <v>842</v>
      </c>
      <c r="C224" s="174"/>
      <c r="D224" s="174"/>
      <c r="E224" s="182"/>
      <c r="F224" s="182"/>
      <c r="G224" s="182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2"/>
    </row>
    <row r="225" spans="1:18" ht="24">
      <c r="A225" s="175" t="s">
        <v>216</v>
      </c>
      <c r="B225" s="166" t="s">
        <v>717</v>
      </c>
      <c r="C225" s="174" t="s">
        <v>718</v>
      </c>
      <c r="D225" s="174">
        <v>0.03</v>
      </c>
      <c r="E225" s="182">
        <v>15</v>
      </c>
      <c r="F225" s="182">
        <v>16</v>
      </c>
      <c r="G225" s="182">
        <v>16</v>
      </c>
      <c r="H225" s="180">
        <v>18</v>
      </c>
      <c r="I225" s="180"/>
      <c r="J225" s="180">
        <v>18</v>
      </c>
      <c r="K225" s="180"/>
      <c r="L225" s="180">
        <v>18</v>
      </c>
      <c r="M225" s="180">
        <v>18</v>
      </c>
      <c r="N225" s="180">
        <v>18</v>
      </c>
      <c r="O225" s="180">
        <v>18</v>
      </c>
      <c r="P225" s="180">
        <v>20</v>
      </c>
      <c r="Q225" s="180">
        <v>20</v>
      </c>
      <c r="R225" s="182"/>
    </row>
    <row r="226" spans="1:18" ht="24">
      <c r="A226" s="175" t="s">
        <v>217</v>
      </c>
      <c r="B226" s="166" t="s">
        <v>719</v>
      </c>
      <c r="C226" s="174" t="s">
        <v>67</v>
      </c>
      <c r="D226" s="174">
        <v>0.03</v>
      </c>
      <c r="E226" s="182">
        <v>0.1</v>
      </c>
      <c r="F226" s="182">
        <v>0.1</v>
      </c>
      <c r="G226" s="182">
        <v>0.1</v>
      </c>
      <c r="H226" s="180">
        <v>0.1</v>
      </c>
      <c r="I226" s="180"/>
      <c r="J226" s="180">
        <v>0.1</v>
      </c>
      <c r="K226" s="180"/>
      <c r="L226" s="180">
        <v>0.1</v>
      </c>
      <c r="M226" s="180">
        <v>0.1</v>
      </c>
      <c r="N226" s="180">
        <v>0.1</v>
      </c>
      <c r="O226" s="180">
        <v>0.1</v>
      </c>
      <c r="P226" s="180">
        <v>0.1</v>
      </c>
      <c r="Q226" s="180">
        <v>0.1</v>
      </c>
      <c r="R226" s="182"/>
    </row>
    <row r="227" spans="1:18" ht="24">
      <c r="A227" s="175"/>
      <c r="B227" s="166" t="s">
        <v>843</v>
      </c>
      <c r="C227" s="174"/>
      <c r="D227" s="174"/>
      <c r="E227" s="182"/>
      <c r="F227" s="182"/>
      <c r="G227" s="182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2"/>
    </row>
    <row r="228" spans="1:18" ht="27" customHeight="1">
      <c r="A228" s="175" t="s">
        <v>844</v>
      </c>
      <c r="B228" s="166" t="s">
        <v>691</v>
      </c>
      <c r="C228" s="174" t="s">
        <v>67</v>
      </c>
      <c r="D228" s="58">
        <v>0.03</v>
      </c>
      <c r="E228" s="154">
        <v>98</v>
      </c>
      <c r="F228" s="154">
        <v>100</v>
      </c>
      <c r="G228" s="154">
        <v>100</v>
      </c>
      <c r="H228" s="180">
        <v>100</v>
      </c>
      <c r="I228" s="180"/>
      <c r="J228" s="180">
        <v>100</v>
      </c>
      <c r="K228" s="180"/>
      <c r="L228" s="180">
        <v>100</v>
      </c>
      <c r="M228" s="180">
        <v>100</v>
      </c>
      <c r="N228" s="180">
        <v>100</v>
      </c>
      <c r="O228" s="180">
        <v>100</v>
      </c>
      <c r="P228" s="180">
        <v>100</v>
      </c>
      <c r="Q228" s="180">
        <v>100</v>
      </c>
      <c r="R228" s="154"/>
    </row>
    <row r="229" spans="1:18" ht="60">
      <c r="A229" s="175" t="s">
        <v>845</v>
      </c>
      <c r="B229" s="166" t="s">
        <v>692</v>
      </c>
      <c r="C229" s="174" t="s">
        <v>67</v>
      </c>
      <c r="D229" s="58">
        <v>0.01</v>
      </c>
      <c r="E229" s="154">
        <v>100</v>
      </c>
      <c r="F229" s="154">
        <v>100</v>
      </c>
      <c r="G229" s="154">
        <v>100</v>
      </c>
      <c r="H229" s="180">
        <v>100</v>
      </c>
      <c r="I229" s="180"/>
      <c r="J229" s="180">
        <v>100</v>
      </c>
      <c r="K229" s="180"/>
      <c r="L229" s="180">
        <v>100</v>
      </c>
      <c r="M229" s="180">
        <v>100</v>
      </c>
      <c r="N229" s="180">
        <v>100</v>
      </c>
      <c r="O229" s="180">
        <v>100</v>
      </c>
      <c r="P229" s="180">
        <v>100</v>
      </c>
      <c r="Q229" s="180">
        <v>100</v>
      </c>
      <c r="R229" s="154"/>
    </row>
    <row r="230" spans="1:18" ht="27.75" customHeight="1">
      <c r="A230" s="175" t="s">
        <v>846</v>
      </c>
      <c r="B230" s="166" t="s">
        <v>693</v>
      </c>
      <c r="C230" s="174" t="s">
        <v>67</v>
      </c>
      <c r="D230" s="58">
        <v>0.1</v>
      </c>
      <c r="E230" s="154" t="s">
        <v>246</v>
      </c>
      <c r="F230" s="154" t="s">
        <v>694</v>
      </c>
      <c r="G230" s="154" t="s">
        <v>694</v>
      </c>
      <c r="H230" s="154" t="s">
        <v>695</v>
      </c>
      <c r="I230" s="154"/>
      <c r="J230" s="154" t="s">
        <v>695</v>
      </c>
      <c r="K230" s="154"/>
      <c r="L230" s="154" t="s">
        <v>695</v>
      </c>
      <c r="M230" s="154" t="s">
        <v>695</v>
      </c>
      <c r="N230" s="154" t="s">
        <v>695</v>
      </c>
      <c r="O230" s="154" t="s">
        <v>695</v>
      </c>
      <c r="P230" s="154" t="s">
        <v>696</v>
      </c>
      <c r="Q230" s="154" t="s">
        <v>847</v>
      </c>
      <c r="R230" s="154"/>
    </row>
    <row r="231" spans="1:18" ht="37.5" customHeight="1" hidden="1">
      <c r="A231" s="58"/>
      <c r="B231" s="164" t="s">
        <v>97</v>
      </c>
      <c r="C231" s="58"/>
      <c r="D231" s="58"/>
      <c r="E231" s="154"/>
      <c r="F231" s="154"/>
      <c r="G231" s="154"/>
      <c r="H231" s="190">
        <f>SUM(H234+H246)</f>
        <v>810</v>
      </c>
      <c r="I231" s="190">
        <f>SUM(I234+I246)</f>
        <v>185.625</v>
      </c>
      <c r="J231" s="190">
        <f>SUM(J234+J246)</f>
        <v>10</v>
      </c>
      <c r="K231" s="190">
        <f>SUM(K234+K246)</f>
        <v>0</v>
      </c>
      <c r="L231" s="178">
        <f>SUM(L234+L246)</f>
        <v>0</v>
      </c>
      <c r="M231" s="178">
        <f>SUM(M234+M250)</f>
        <v>0</v>
      </c>
      <c r="N231" s="178">
        <f>SUM(N234+N246)</f>
        <v>0</v>
      </c>
      <c r="O231" s="178">
        <f>SUM(O234+O246)</f>
        <v>0</v>
      </c>
      <c r="P231" s="178">
        <f>P234+P246</f>
        <v>980</v>
      </c>
      <c r="Q231" s="178">
        <f>Q234+Q246</f>
        <v>980</v>
      </c>
      <c r="R231" s="154"/>
    </row>
    <row r="232" spans="1:18" ht="15.75" customHeight="1" hidden="1">
      <c r="A232" s="58"/>
      <c r="B232" s="165" t="s">
        <v>283</v>
      </c>
      <c r="C232" s="172"/>
      <c r="D232" s="172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2"/>
    </row>
    <row r="233" spans="1:18" ht="12" customHeight="1" hidden="1">
      <c r="A233" s="58"/>
      <c r="B233" s="166" t="s">
        <v>284</v>
      </c>
      <c r="C233" s="172"/>
      <c r="D233" s="172"/>
      <c r="E233" s="191"/>
      <c r="F233" s="191"/>
      <c r="G233" s="191"/>
      <c r="H233" s="193"/>
      <c r="I233" s="191"/>
      <c r="J233" s="191"/>
      <c r="K233" s="191"/>
      <c r="L233" s="191"/>
      <c r="M233" s="191"/>
      <c r="N233" s="191"/>
      <c r="O233" s="191"/>
      <c r="P233" s="191"/>
      <c r="Q233" s="191"/>
      <c r="R233" s="192"/>
    </row>
    <row r="234" spans="2:18" ht="36" hidden="1">
      <c r="B234" s="167" t="s">
        <v>285</v>
      </c>
      <c r="C234" s="173"/>
      <c r="D234" s="173"/>
      <c r="E234" s="194"/>
      <c r="F234" s="194"/>
      <c r="G234" s="194"/>
      <c r="H234" s="194">
        <f aca="true" t="shared" si="0" ref="H234:O234">SUM(H236+H237+H238+H239+H240+H241+H242+H243+H244+H245)</f>
        <v>800</v>
      </c>
      <c r="I234" s="194">
        <f t="shared" si="0"/>
        <v>185.625</v>
      </c>
      <c r="J234" s="194">
        <f>SUM(J236+J237+J238+J239+J240+J241+J242+J243+J244+J245)</f>
        <v>0</v>
      </c>
      <c r="K234" s="194">
        <f t="shared" si="0"/>
        <v>0</v>
      </c>
      <c r="L234" s="194">
        <f t="shared" si="0"/>
        <v>0</v>
      </c>
      <c r="M234" s="194">
        <f t="shared" si="0"/>
        <v>0</v>
      </c>
      <c r="N234" s="194">
        <f t="shared" si="0"/>
        <v>0</v>
      </c>
      <c r="O234" s="194">
        <f t="shared" si="0"/>
        <v>0</v>
      </c>
      <c r="P234" s="194">
        <f>P238+P240+P244+P245</f>
        <v>970</v>
      </c>
      <c r="Q234" s="194">
        <f>Q238+Q240+Q244+Q245</f>
        <v>970</v>
      </c>
      <c r="R234" s="192"/>
    </row>
    <row r="235" spans="2:18" ht="12" hidden="1">
      <c r="B235" s="168" t="s">
        <v>45</v>
      </c>
      <c r="C235" s="172"/>
      <c r="D235" s="172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2"/>
    </row>
    <row r="236" spans="2:18" ht="24" hidden="1">
      <c r="B236" s="166" t="s">
        <v>55</v>
      </c>
      <c r="C236" s="58"/>
      <c r="D236" s="58"/>
      <c r="E236" s="154"/>
      <c r="F236" s="154"/>
      <c r="G236" s="154"/>
      <c r="H236" s="154">
        <v>0</v>
      </c>
      <c r="I236" s="154">
        <v>0</v>
      </c>
      <c r="J236" s="154">
        <v>0</v>
      </c>
      <c r="K236" s="154">
        <v>0</v>
      </c>
      <c r="L236" s="154">
        <v>0</v>
      </c>
      <c r="M236" s="154">
        <v>0</v>
      </c>
      <c r="N236" s="180">
        <v>0</v>
      </c>
      <c r="O236" s="180">
        <v>0</v>
      </c>
      <c r="P236" s="180">
        <v>0</v>
      </c>
      <c r="Q236" s="180">
        <v>0</v>
      </c>
      <c r="R236" s="195"/>
    </row>
    <row r="237" spans="2:18" ht="36" hidden="1">
      <c r="B237" s="166" t="s">
        <v>56</v>
      </c>
      <c r="C237" s="58"/>
      <c r="D237" s="58"/>
      <c r="E237" s="154"/>
      <c r="F237" s="154"/>
      <c r="G237" s="154"/>
      <c r="H237" s="154">
        <v>0</v>
      </c>
      <c r="I237" s="154">
        <v>0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54">
        <v>0</v>
      </c>
      <c r="Q237" s="154">
        <v>0</v>
      </c>
      <c r="R237" s="195"/>
    </row>
    <row r="238" spans="2:18" ht="24" hidden="1">
      <c r="B238" s="166" t="s">
        <v>57</v>
      </c>
      <c r="C238" s="58"/>
      <c r="D238" s="58"/>
      <c r="E238" s="154"/>
      <c r="F238" s="154"/>
      <c r="G238" s="154"/>
      <c r="H238" s="154">
        <v>40</v>
      </c>
      <c r="I238" s="154">
        <v>0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54">
        <v>40</v>
      </c>
      <c r="Q238" s="154">
        <v>40</v>
      </c>
      <c r="R238" s="195"/>
    </row>
    <row r="239" spans="2:18" ht="36" hidden="1">
      <c r="B239" s="166" t="s">
        <v>99</v>
      </c>
      <c r="C239" s="58"/>
      <c r="D239" s="58"/>
      <c r="E239" s="154"/>
      <c r="F239" s="154"/>
      <c r="G239" s="154"/>
      <c r="H239" s="154">
        <v>0</v>
      </c>
      <c r="I239" s="154">
        <v>0</v>
      </c>
      <c r="J239" s="154">
        <v>0</v>
      </c>
      <c r="K239" s="154">
        <v>0</v>
      </c>
      <c r="L239" s="154">
        <v>0</v>
      </c>
      <c r="M239" s="154">
        <v>0</v>
      </c>
      <c r="N239" s="154">
        <v>0</v>
      </c>
      <c r="O239" s="154">
        <v>0</v>
      </c>
      <c r="P239" s="154">
        <v>0</v>
      </c>
      <c r="Q239" s="154">
        <v>0</v>
      </c>
      <c r="R239" s="195"/>
    </row>
    <row r="240" spans="2:18" ht="36" hidden="1">
      <c r="B240" s="166" t="s">
        <v>58</v>
      </c>
      <c r="C240" s="58"/>
      <c r="D240" s="58"/>
      <c r="E240" s="154"/>
      <c r="F240" s="154"/>
      <c r="G240" s="154"/>
      <c r="H240" s="180">
        <v>0</v>
      </c>
      <c r="I240" s="154">
        <v>0</v>
      </c>
      <c r="J240" s="154">
        <v>0</v>
      </c>
      <c r="K240" s="154">
        <v>0</v>
      </c>
      <c r="L240" s="154">
        <v>0</v>
      </c>
      <c r="M240" s="154">
        <v>0</v>
      </c>
      <c r="N240" s="154">
        <v>0</v>
      </c>
      <c r="O240" s="154">
        <v>0</v>
      </c>
      <c r="P240" s="154">
        <v>450</v>
      </c>
      <c r="Q240" s="154">
        <v>450</v>
      </c>
      <c r="R240" s="195"/>
    </row>
    <row r="241" spans="2:18" ht="36" hidden="1">
      <c r="B241" s="166" t="s">
        <v>59</v>
      </c>
      <c r="C241" s="58"/>
      <c r="D241" s="58"/>
      <c r="E241" s="154"/>
      <c r="F241" s="154"/>
      <c r="G241" s="154"/>
      <c r="H241" s="154">
        <v>0</v>
      </c>
      <c r="I241" s="154">
        <v>0</v>
      </c>
      <c r="J241" s="154">
        <v>0</v>
      </c>
      <c r="K241" s="154">
        <v>0</v>
      </c>
      <c r="L241" s="154">
        <v>0</v>
      </c>
      <c r="M241" s="154">
        <v>0</v>
      </c>
      <c r="N241" s="154">
        <v>0</v>
      </c>
      <c r="O241" s="154">
        <v>0</v>
      </c>
      <c r="P241" s="154">
        <v>0</v>
      </c>
      <c r="Q241" s="154">
        <v>0</v>
      </c>
      <c r="R241" s="195"/>
    </row>
    <row r="242" spans="2:18" ht="36" hidden="1">
      <c r="B242" s="166" t="s">
        <v>60</v>
      </c>
      <c r="C242" s="58"/>
      <c r="D242" s="58"/>
      <c r="E242" s="154"/>
      <c r="F242" s="154"/>
      <c r="G242" s="154"/>
      <c r="H242" s="154">
        <v>0</v>
      </c>
      <c r="I242" s="154">
        <v>0</v>
      </c>
      <c r="J242" s="154">
        <v>0</v>
      </c>
      <c r="K242" s="154">
        <v>0</v>
      </c>
      <c r="L242" s="154">
        <v>0</v>
      </c>
      <c r="M242" s="154">
        <v>0</v>
      </c>
      <c r="N242" s="154">
        <v>0</v>
      </c>
      <c r="O242" s="154">
        <v>0</v>
      </c>
      <c r="P242" s="154">
        <v>0</v>
      </c>
      <c r="Q242" s="154">
        <v>0</v>
      </c>
      <c r="R242" s="195"/>
    </row>
    <row r="243" spans="2:18" ht="36" hidden="1">
      <c r="B243" s="166" t="s">
        <v>286</v>
      </c>
      <c r="C243" s="58"/>
      <c r="D243" s="58"/>
      <c r="E243" s="154"/>
      <c r="F243" s="154"/>
      <c r="G243" s="154"/>
      <c r="H243" s="154">
        <v>0</v>
      </c>
      <c r="I243" s="154">
        <v>0</v>
      </c>
      <c r="J243" s="154">
        <v>0</v>
      </c>
      <c r="K243" s="154">
        <v>0</v>
      </c>
      <c r="L243" s="154">
        <v>0</v>
      </c>
      <c r="M243" s="154">
        <v>0</v>
      </c>
      <c r="N243" s="154">
        <v>0</v>
      </c>
      <c r="O243" s="154">
        <v>0</v>
      </c>
      <c r="P243" s="154">
        <v>0</v>
      </c>
      <c r="Q243" s="154">
        <v>0</v>
      </c>
      <c r="R243" s="195"/>
    </row>
    <row r="244" spans="2:18" ht="48" hidden="1">
      <c r="B244" s="166" t="s">
        <v>61</v>
      </c>
      <c r="C244" s="58"/>
      <c r="D244" s="58"/>
      <c r="E244" s="154"/>
      <c r="F244" s="154"/>
      <c r="G244" s="154"/>
      <c r="H244" s="154">
        <v>60</v>
      </c>
      <c r="I244" s="154">
        <v>0</v>
      </c>
      <c r="J244" s="154">
        <v>0</v>
      </c>
      <c r="K244" s="154">
        <v>0</v>
      </c>
      <c r="L244" s="154">
        <v>0</v>
      </c>
      <c r="M244" s="154">
        <v>0</v>
      </c>
      <c r="N244" s="154">
        <v>0</v>
      </c>
      <c r="O244" s="154">
        <v>0</v>
      </c>
      <c r="P244" s="154">
        <v>30</v>
      </c>
      <c r="Q244" s="154">
        <v>30</v>
      </c>
      <c r="R244" s="195"/>
    </row>
    <row r="245" spans="2:18" ht="36" hidden="1">
      <c r="B245" s="166" t="s">
        <v>62</v>
      </c>
      <c r="C245" s="58"/>
      <c r="D245" s="58"/>
      <c r="E245" s="154"/>
      <c r="F245" s="154"/>
      <c r="G245" s="154"/>
      <c r="H245" s="154">
        <v>700</v>
      </c>
      <c r="I245" s="154">
        <v>185.625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54">
        <v>450</v>
      </c>
      <c r="Q245" s="154">
        <v>450</v>
      </c>
      <c r="R245" s="195"/>
    </row>
    <row r="246" spans="2:18" ht="36" hidden="1">
      <c r="B246" s="169" t="s">
        <v>98</v>
      </c>
      <c r="C246" s="174"/>
      <c r="D246" s="174"/>
      <c r="E246" s="182"/>
      <c r="F246" s="182"/>
      <c r="G246" s="182"/>
      <c r="H246" s="182">
        <v>10</v>
      </c>
      <c r="I246" s="182">
        <v>0</v>
      </c>
      <c r="J246" s="182">
        <v>10</v>
      </c>
      <c r="K246" s="182">
        <v>0</v>
      </c>
      <c r="L246" s="182">
        <f>SUM(L250)</f>
        <v>0</v>
      </c>
      <c r="M246" s="182">
        <f>SUM(M250)</f>
        <v>0</v>
      </c>
      <c r="N246" s="182">
        <f>SUM(N250)</f>
        <v>0</v>
      </c>
      <c r="O246" s="182">
        <f>SUM(O250)</f>
        <v>0</v>
      </c>
      <c r="P246" s="182">
        <v>10</v>
      </c>
      <c r="Q246" s="182">
        <v>10</v>
      </c>
      <c r="R246" s="195"/>
    </row>
    <row r="247" spans="2:18" ht="24" hidden="1">
      <c r="B247" s="166" t="s">
        <v>287</v>
      </c>
      <c r="C247" s="58"/>
      <c r="D247" s="58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95"/>
    </row>
    <row r="248" spans="2:18" ht="36" hidden="1">
      <c r="B248" s="166" t="s">
        <v>288</v>
      </c>
      <c r="C248" s="58"/>
      <c r="D248" s="58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95"/>
    </row>
    <row r="249" spans="2:18" ht="12" hidden="1">
      <c r="B249" s="164" t="s">
        <v>45</v>
      </c>
      <c r="C249" s="58"/>
      <c r="D249" s="58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95"/>
    </row>
    <row r="250" spans="2:18" ht="24" hidden="1">
      <c r="B250" s="166" t="s">
        <v>63</v>
      </c>
      <c r="C250" s="58"/>
      <c r="D250" s="58"/>
      <c r="E250" s="154"/>
      <c r="F250" s="154"/>
      <c r="G250" s="154"/>
      <c r="H250" s="154">
        <v>10</v>
      </c>
      <c r="I250" s="154">
        <v>0</v>
      </c>
      <c r="J250" s="154">
        <v>10</v>
      </c>
      <c r="K250" s="154">
        <v>0</v>
      </c>
      <c r="L250" s="154">
        <v>0</v>
      </c>
      <c r="M250" s="154">
        <v>0</v>
      </c>
      <c r="N250" s="154">
        <v>0</v>
      </c>
      <c r="O250" s="154">
        <v>0</v>
      </c>
      <c r="P250" s="154">
        <v>10</v>
      </c>
      <c r="Q250" s="154">
        <v>10</v>
      </c>
      <c r="R250" s="195"/>
    </row>
    <row r="251" spans="2:18" ht="36" hidden="1">
      <c r="B251" s="164" t="s">
        <v>113</v>
      </c>
      <c r="C251" s="58"/>
      <c r="D251" s="58"/>
      <c r="E251" s="154"/>
      <c r="F251" s="154"/>
      <c r="G251" s="154"/>
      <c r="H251" s="196">
        <f>H256+H259+H257+H258+H260+H261</f>
        <v>809.0999999999999</v>
      </c>
      <c r="I251" s="190">
        <f>I256+I257+I258+I259+I260+I261</f>
        <v>118.931</v>
      </c>
      <c r="J251" s="190">
        <f>J256+J257+J258+J259+J261</f>
        <v>0</v>
      </c>
      <c r="K251" s="190">
        <f>K256+K257+K258+K259</f>
        <v>0</v>
      </c>
      <c r="L251" s="178">
        <f>SUM(L256+L257+L258+L259+L260+L261)</f>
        <v>0</v>
      </c>
      <c r="M251" s="178">
        <f>SUM(M256+M257+M258+M259+M260)</f>
        <v>0</v>
      </c>
      <c r="N251" s="178">
        <f>N257+N259+N261</f>
        <v>0</v>
      </c>
      <c r="O251" s="178">
        <f>O257+O259+O261</f>
        <v>0</v>
      </c>
      <c r="P251" s="178">
        <f>SUM(P256+P257+P258+P259+P260)</f>
        <v>963.1</v>
      </c>
      <c r="Q251" s="178">
        <f>SUM(Q256+Q257+Q258+Q259+Q260)</f>
        <v>963.1</v>
      </c>
      <c r="R251" s="195"/>
    </row>
    <row r="252" spans="2:18" ht="96" hidden="1">
      <c r="B252" s="166" t="s">
        <v>289</v>
      </c>
      <c r="C252" s="58"/>
      <c r="D252" s="58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95"/>
    </row>
    <row r="253" spans="2:18" ht="48" hidden="1">
      <c r="B253" s="166" t="s">
        <v>290</v>
      </c>
      <c r="C253" s="58"/>
      <c r="D253" s="58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95"/>
    </row>
    <row r="254" spans="2:18" ht="48" hidden="1">
      <c r="B254" s="166" t="s">
        <v>291</v>
      </c>
      <c r="C254" s="58"/>
      <c r="D254" s="58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95"/>
    </row>
    <row r="255" spans="2:18" ht="12" hidden="1">
      <c r="B255" s="164" t="s">
        <v>45</v>
      </c>
      <c r="C255" s="58"/>
      <c r="D255" s="58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95"/>
    </row>
    <row r="256" spans="2:18" ht="36" hidden="1">
      <c r="B256" s="166" t="s">
        <v>48</v>
      </c>
      <c r="C256" s="58" t="s">
        <v>49</v>
      </c>
      <c r="D256" s="58"/>
      <c r="E256" s="154"/>
      <c r="F256" s="154"/>
      <c r="G256" s="154"/>
      <c r="H256" s="179">
        <v>87.2</v>
      </c>
      <c r="I256" s="154">
        <v>0</v>
      </c>
      <c r="J256" s="154">
        <v>0</v>
      </c>
      <c r="K256" s="154">
        <v>0</v>
      </c>
      <c r="L256" s="154">
        <v>0</v>
      </c>
      <c r="M256" s="154">
        <v>0</v>
      </c>
      <c r="N256" s="154">
        <v>0</v>
      </c>
      <c r="O256" s="154">
        <v>0</v>
      </c>
      <c r="P256" s="154">
        <v>87.2</v>
      </c>
      <c r="Q256" s="154">
        <v>87.2</v>
      </c>
      <c r="R256" s="195"/>
    </row>
    <row r="257" spans="2:18" ht="36" hidden="1">
      <c r="B257" s="166" t="s">
        <v>64</v>
      </c>
      <c r="C257" s="58" t="s">
        <v>50</v>
      </c>
      <c r="D257" s="58"/>
      <c r="E257" s="154"/>
      <c r="F257" s="154"/>
      <c r="G257" s="154"/>
      <c r="H257" s="154">
        <v>611.9</v>
      </c>
      <c r="I257" s="154">
        <v>118.931</v>
      </c>
      <c r="J257" s="154">
        <v>0</v>
      </c>
      <c r="K257" s="154">
        <v>0</v>
      </c>
      <c r="L257" s="180">
        <v>0</v>
      </c>
      <c r="M257" s="180">
        <v>0</v>
      </c>
      <c r="N257" s="154">
        <v>0</v>
      </c>
      <c r="O257" s="154">
        <v>0</v>
      </c>
      <c r="P257" s="154">
        <v>661.9</v>
      </c>
      <c r="Q257" s="154">
        <v>661.9</v>
      </c>
      <c r="R257" s="195"/>
    </row>
    <row r="258" spans="2:18" ht="36" hidden="1">
      <c r="B258" s="166" t="s">
        <v>51</v>
      </c>
      <c r="C258" s="58" t="s">
        <v>52</v>
      </c>
      <c r="D258" s="58"/>
      <c r="E258" s="154"/>
      <c r="F258" s="154"/>
      <c r="G258" s="154"/>
      <c r="H258" s="154">
        <v>30</v>
      </c>
      <c r="I258" s="154">
        <v>0</v>
      </c>
      <c r="J258" s="154">
        <v>0</v>
      </c>
      <c r="K258" s="154">
        <v>0</v>
      </c>
      <c r="L258" s="154">
        <v>0</v>
      </c>
      <c r="M258" s="154">
        <v>0</v>
      </c>
      <c r="N258" s="154">
        <v>0</v>
      </c>
      <c r="O258" s="154">
        <v>0</v>
      </c>
      <c r="P258" s="154">
        <v>50</v>
      </c>
      <c r="Q258" s="154">
        <v>50</v>
      </c>
      <c r="R258" s="195"/>
    </row>
    <row r="259" spans="2:18" ht="36" hidden="1">
      <c r="B259" s="166" t="s">
        <v>53</v>
      </c>
      <c r="C259" s="58" t="s">
        <v>54</v>
      </c>
      <c r="D259" s="58"/>
      <c r="E259" s="154"/>
      <c r="F259" s="154"/>
      <c r="G259" s="154"/>
      <c r="H259" s="154">
        <v>60</v>
      </c>
      <c r="I259" s="154">
        <v>0</v>
      </c>
      <c r="J259" s="154">
        <v>0</v>
      </c>
      <c r="K259" s="154">
        <v>0</v>
      </c>
      <c r="L259" s="154">
        <v>0</v>
      </c>
      <c r="M259" s="154">
        <v>0</v>
      </c>
      <c r="N259" s="154">
        <v>0</v>
      </c>
      <c r="O259" s="154">
        <v>0</v>
      </c>
      <c r="P259" s="154">
        <v>164</v>
      </c>
      <c r="Q259" s="154">
        <v>164</v>
      </c>
      <c r="R259" s="195"/>
    </row>
    <row r="260" spans="2:18" ht="48" hidden="1">
      <c r="B260" s="166" t="s">
        <v>88</v>
      </c>
      <c r="C260" s="58" t="s">
        <v>54</v>
      </c>
      <c r="D260" s="58"/>
      <c r="E260" s="154"/>
      <c r="F260" s="154"/>
      <c r="G260" s="154"/>
      <c r="H260" s="154">
        <v>0</v>
      </c>
      <c r="I260" s="154">
        <v>0</v>
      </c>
      <c r="J260" s="154">
        <v>0</v>
      </c>
      <c r="K260" s="154">
        <v>0</v>
      </c>
      <c r="L260" s="154">
        <v>0</v>
      </c>
      <c r="M260" s="154">
        <v>0</v>
      </c>
      <c r="N260" s="154">
        <v>0</v>
      </c>
      <c r="O260" s="154">
        <v>0</v>
      </c>
      <c r="P260" s="154">
        <v>0</v>
      </c>
      <c r="Q260" s="154">
        <v>0</v>
      </c>
      <c r="R260" s="195"/>
    </row>
    <row r="261" spans="2:18" ht="36" hidden="1">
      <c r="B261" s="166" t="s">
        <v>134</v>
      </c>
      <c r="C261" s="58"/>
      <c r="D261" s="58"/>
      <c r="E261" s="154"/>
      <c r="F261" s="154"/>
      <c r="G261" s="154"/>
      <c r="H261" s="154">
        <v>20</v>
      </c>
      <c r="I261" s="154">
        <v>0</v>
      </c>
      <c r="J261" s="154">
        <v>0</v>
      </c>
      <c r="K261" s="154">
        <v>0</v>
      </c>
      <c r="L261" s="154">
        <v>0</v>
      </c>
      <c r="M261" s="154">
        <v>0</v>
      </c>
      <c r="N261" s="154">
        <v>0</v>
      </c>
      <c r="O261" s="154">
        <v>0</v>
      </c>
      <c r="P261" s="154">
        <v>100</v>
      </c>
      <c r="Q261" s="154">
        <v>100</v>
      </c>
      <c r="R261" s="195"/>
    </row>
    <row r="262" spans="2:18" ht="12" hidden="1">
      <c r="B262" s="164" t="s">
        <v>100</v>
      </c>
      <c r="C262" s="58"/>
      <c r="D262" s="58"/>
      <c r="E262" s="154"/>
      <c r="F262" s="154"/>
      <c r="G262" s="154"/>
      <c r="H262" s="178">
        <f>H266</f>
        <v>14374.9</v>
      </c>
      <c r="I262" s="178">
        <f>I266</f>
        <v>1125.245</v>
      </c>
      <c r="J262" s="186">
        <f>SUM(J266)</f>
        <v>0</v>
      </c>
      <c r="K262" s="178">
        <f>SUM(K266)</f>
        <v>0</v>
      </c>
      <c r="L262" s="178">
        <f>SUM(L266)</f>
        <v>0</v>
      </c>
      <c r="M262" s="178">
        <f>SUM(M266)</f>
        <v>0</v>
      </c>
      <c r="N262" s="178">
        <f>N266</f>
        <v>0</v>
      </c>
      <c r="O262" s="178">
        <f>O266</f>
        <v>0</v>
      </c>
      <c r="P262" s="178">
        <f>P266</f>
        <v>131364.8</v>
      </c>
      <c r="Q262" s="178">
        <f>Q266</f>
        <v>13164.8</v>
      </c>
      <c r="R262" s="195"/>
    </row>
    <row r="263" spans="2:18" ht="36" hidden="1">
      <c r="B263" s="166" t="s">
        <v>292</v>
      </c>
      <c r="C263" s="58"/>
      <c r="D263" s="58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95"/>
    </row>
    <row r="264" spans="2:18" ht="48" hidden="1">
      <c r="B264" s="166" t="s">
        <v>293</v>
      </c>
      <c r="C264" s="58"/>
      <c r="D264" s="58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95"/>
    </row>
    <row r="265" spans="2:18" ht="12" hidden="1">
      <c r="B265" s="164" t="s">
        <v>45</v>
      </c>
      <c r="C265" s="58"/>
      <c r="D265" s="58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95"/>
    </row>
    <row r="266" spans="2:18" ht="78.75" customHeight="1" hidden="1">
      <c r="B266" s="164" t="s">
        <v>294</v>
      </c>
      <c r="C266" s="58"/>
      <c r="D266" s="58"/>
      <c r="E266" s="154"/>
      <c r="F266" s="154"/>
      <c r="G266" s="154"/>
      <c r="H266" s="154">
        <v>14374.9</v>
      </c>
      <c r="I266" s="154">
        <v>1125.245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54">
        <v>131364.8</v>
      </c>
      <c r="Q266" s="154">
        <v>13164.8</v>
      </c>
      <c r="R266" s="195"/>
    </row>
    <row r="267" spans="2:18" ht="24" hidden="1">
      <c r="B267" s="166" t="s">
        <v>295</v>
      </c>
      <c r="C267" s="58"/>
      <c r="D267" s="58"/>
      <c r="E267" s="154"/>
      <c r="F267" s="154"/>
      <c r="G267" s="154"/>
      <c r="H267" s="154">
        <v>0</v>
      </c>
      <c r="I267" s="154"/>
      <c r="J267" s="154"/>
      <c r="K267" s="154"/>
      <c r="L267" s="154"/>
      <c r="M267" s="154"/>
      <c r="N267" s="154"/>
      <c r="O267" s="154"/>
      <c r="P267" s="154"/>
      <c r="Q267" s="154"/>
      <c r="R267" s="195"/>
    </row>
    <row r="268" spans="2:18" ht="24" hidden="1">
      <c r="B268" s="164" t="s">
        <v>101</v>
      </c>
      <c r="C268" s="58"/>
      <c r="D268" s="58"/>
      <c r="E268" s="154"/>
      <c r="F268" s="154"/>
      <c r="G268" s="154"/>
      <c r="H268" s="190">
        <f>SUM(H271+H276+H286)</f>
        <v>5302.491</v>
      </c>
      <c r="I268" s="190">
        <f>SUM(I271+I276+I286)</f>
        <v>591.792</v>
      </c>
      <c r="J268" s="197">
        <f>J271+J276+J286</f>
        <v>604.2</v>
      </c>
      <c r="K268" s="197">
        <f aca="true" t="shared" si="1" ref="K268:Q268">SUM(K271+K276+K286)</f>
        <v>0</v>
      </c>
      <c r="L268" s="178">
        <f t="shared" si="1"/>
        <v>604.2</v>
      </c>
      <c r="M268" s="178">
        <f t="shared" si="1"/>
        <v>0</v>
      </c>
      <c r="N268" s="178">
        <f t="shared" si="1"/>
        <v>0</v>
      </c>
      <c r="O268" s="178">
        <f t="shared" si="1"/>
        <v>0</v>
      </c>
      <c r="P268" s="178">
        <f t="shared" si="1"/>
        <v>5696.5</v>
      </c>
      <c r="Q268" s="178">
        <f t="shared" si="1"/>
        <v>5696.5</v>
      </c>
      <c r="R268" s="195"/>
    </row>
    <row r="269" spans="2:18" ht="24" hidden="1">
      <c r="B269" s="166" t="s">
        <v>296</v>
      </c>
      <c r="C269" s="58" t="s">
        <v>67</v>
      </c>
      <c r="D269" s="58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95"/>
    </row>
    <row r="270" spans="2:18" ht="36" hidden="1">
      <c r="B270" s="166" t="s">
        <v>297</v>
      </c>
      <c r="C270" s="58"/>
      <c r="D270" s="58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95"/>
    </row>
    <row r="271" spans="2:18" ht="24" hidden="1">
      <c r="B271" s="170" t="s">
        <v>298</v>
      </c>
      <c r="C271" s="174"/>
      <c r="D271" s="174"/>
      <c r="E271" s="182"/>
      <c r="F271" s="182"/>
      <c r="G271" s="182"/>
      <c r="H271" s="184">
        <f>H273+H274</f>
        <v>461.761</v>
      </c>
      <c r="I271" s="184">
        <f>SUM(I273)</f>
        <v>0</v>
      </c>
      <c r="J271" s="182">
        <f aca="true" t="shared" si="2" ref="J271:O271">SUM(J273+J274)</f>
        <v>0</v>
      </c>
      <c r="K271" s="182">
        <f t="shared" si="2"/>
        <v>0</v>
      </c>
      <c r="L271" s="182">
        <f t="shared" si="2"/>
        <v>0</v>
      </c>
      <c r="M271" s="182">
        <f t="shared" si="2"/>
        <v>0</v>
      </c>
      <c r="N271" s="182">
        <f t="shared" si="2"/>
        <v>0</v>
      </c>
      <c r="O271" s="182">
        <f t="shared" si="2"/>
        <v>0</v>
      </c>
      <c r="P271" s="182">
        <f>P273+P274</f>
        <v>37.8</v>
      </c>
      <c r="Q271" s="182">
        <f>Q273+Q274</f>
        <v>37.8</v>
      </c>
      <c r="R271" s="195"/>
    </row>
    <row r="272" spans="2:18" ht="12" hidden="1">
      <c r="B272" s="164" t="s">
        <v>45</v>
      </c>
      <c r="C272" s="58"/>
      <c r="D272" s="58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95"/>
    </row>
    <row r="273" spans="2:18" ht="63" customHeight="1" hidden="1">
      <c r="B273" s="166" t="s">
        <v>71</v>
      </c>
      <c r="C273" s="58"/>
      <c r="D273" s="58"/>
      <c r="E273" s="154"/>
      <c r="F273" s="154"/>
      <c r="G273" s="154"/>
      <c r="H273" s="154">
        <v>115</v>
      </c>
      <c r="I273" s="154">
        <v>0</v>
      </c>
      <c r="J273" s="180">
        <v>0</v>
      </c>
      <c r="K273" s="180">
        <v>0</v>
      </c>
      <c r="L273" s="154">
        <v>0</v>
      </c>
      <c r="M273" s="154">
        <v>0</v>
      </c>
      <c r="N273" s="181">
        <v>0</v>
      </c>
      <c r="O273" s="181">
        <v>0</v>
      </c>
      <c r="P273" s="180">
        <v>37.8</v>
      </c>
      <c r="Q273" s="180">
        <v>37.8</v>
      </c>
      <c r="R273" s="195"/>
    </row>
    <row r="274" spans="2:18" ht="72" hidden="1">
      <c r="B274" s="165" t="s">
        <v>77</v>
      </c>
      <c r="C274" s="58"/>
      <c r="D274" s="58"/>
      <c r="E274" s="154"/>
      <c r="F274" s="154"/>
      <c r="G274" s="154"/>
      <c r="H274" s="154">
        <v>346.761</v>
      </c>
      <c r="I274" s="154">
        <v>0</v>
      </c>
      <c r="J274" s="154">
        <v>0</v>
      </c>
      <c r="K274" s="180">
        <v>0</v>
      </c>
      <c r="L274" s="180">
        <v>0</v>
      </c>
      <c r="M274" s="154">
        <v>0</v>
      </c>
      <c r="N274" s="180">
        <v>0</v>
      </c>
      <c r="O274" s="180">
        <v>0</v>
      </c>
      <c r="P274" s="154">
        <v>0</v>
      </c>
      <c r="Q274" s="154">
        <v>0</v>
      </c>
      <c r="R274" s="195"/>
    </row>
    <row r="275" spans="2:18" ht="24" hidden="1">
      <c r="B275" s="171" t="s">
        <v>299</v>
      </c>
      <c r="C275" s="58"/>
      <c r="D275" s="58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95"/>
    </row>
    <row r="276" spans="2:18" ht="24" hidden="1">
      <c r="B276" s="170" t="s">
        <v>300</v>
      </c>
      <c r="C276" s="174"/>
      <c r="D276" s="174"/>
      <c r="E276" s="182"/>
      <c r="F276" s="182"/>
      <c r="G276" s="182"/>
      <c r="H276" s="198">
        <f>SUM(H280+H283+H284+H278+H279)</f>
        <v>1280.7300000000002</v>
      </c>
      <c r="I276" s="184">
        <f>SUM(I278+I279+I280+I283+I284)</f>
        <v>0</v>
      </c>
      <c r="J276" s="184">
        <f>SUM(J278+J279+J280+J283+J284)</f>
        <v>604.2</v>
      </c>
      <c r="K276" s="184">
        <v>0</v>
      </c>
      <c r="L276" s="182">
        <f>SUM(L278+L279+L280+L281+L282+L283+L284)</f>
        <v>604.2</v>
      </c>
      <c r="M276" s="182">
        <f>SUM(M278+M279+M280)</f>
        <v>0</v>
      </c>
      <c r="N276" s="199">
        <f>N278+N279+N280+N281+N282+N283+N284</f>
        <v>0</v>
      </c>
      <c r="O276" s="199">
        <f>O278+O279+O280+O281+O282+O283+O284</f>
        <v>0</v>
      </c>
      <c r="P276" s="199">
        <f>SUM(P278+P280+P283+P284)</f>
        <v>2111</v>
      </c>
      <c r="Q276" s="199">
        <f>SUM(Q278+Q280+Q283+Q284)</f>
        <v>2111</v>
      </c>
      <c r="R276" s="195"/>
    </row>
    <row r="277" spans="2:18" ht="12" hidden="1">
      <c r="B277" s="164" t="s">
        <v>45</v>
      </c>
      <c r="C277" s="58"/>
      <c r="D277" s="58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95"/>
    </row>
    <row r="278" spans="2:18" ht="24" hidden="1">
      <c r="B278" s="166" t="s">
        <v>78</v>
      </c>
      <c r="C278" s="58"/>
      <c r="D278" s="58"/>
      <c r="E278" s="154"/>
      <c r="F278" s="154"/>
      <c r="G278" s="154"/>
      <c r="H278" s="154">
        <v>2.7</v>
      </c>
      <c r="I278" s="154">
        <v>0</v>
      </c>
      <c r="J278" s="154">
        <v>0</v>
      </c>
      <c r="K278" s="154">
        <v>0</v>
      </c>
      <c r="L278" s="154">
        <v>0</v>
      </c>
      <c r="M278" s="180">
        <v>0</v>
      </c>
      <c r="N278" s="180">
        <v>0</v>
      </c>
      <c r="O278" s="180">
        <v>0</v>
      </c>
      <c r="P278" s="180">
        <v>2.4</v>
      </c>
      <c r="Q278" s="180">
        <v>2.4</v>
      </c>
      <c r="R278" s="195"/>
    </row>
    <row r="279" spans="2:18" ht="24" hidden="1">
      <c r="B279" s="166" t="s">
        <v>68</v>
      </c>
      <c r="C279" s="58"/>
      <c r="D279" s="58"/>
      <c r="E279" s="154"/>
      <c r="F279" s="154"/>
      <c r="G279" s="154"/>
      <c r="H279" s="154">
        <v>0</v>
      </c>
      <c r="I279" s="154">
        <v>0</v>
      </c>
      <c r="J279" s="154">
        <v>0</v>
      </c>
      <c r="K279" s="154">
        <v>0</v>
      </c>
      <c r="L279" s="154">
        <v>0</v>
      </c>
      <c r="M279" s="154">
        <v>0</v>
      </c>
      <c r="N279" s="185">
        <v>0</v>
      </c>
      <c r="O279" s="185">
        <v>0</v>
      </c>
      <c r="P279" s="185">
        <v>0</v>
      </c>
      <c r="Q279" s="185">
        <v>0</v>
      </c>
      <c r="R279" s="195"/>
    </row>
    <row r="280" spans="2:18" ht="48" hidden="1">
      <c r="B280" s="166" t="s">
        <v>69</v>
      </c>
      <c r="C280" s="58"/>
      <c r="D280" s="58"/>
      <c r="E280" s="154"/>
      <c r="F280" s="154"/>
      <c r="G280" s="154"/>
      <c r="H280" s="154">
        <v>604.2</v>
      </c>
      <c r="I280" s="154">
        <v>0</v>
      </c>
      <c r="J280" s="154">
        <v>604.2</v>
      </c>
      <c r="K280" s="154">
        <v>0</v>
      </c>
      <c r="L280" s="154">
        <v>604.2</v>
      </c>
      <c r="M280" s="154">
        <v>0</v>
      </c>
      <c r="N280" s="185">
        <v>0</v>
      </c>
      <c r="O280" s="185">
        <v>0</v>
      </c>
      <c r="P280" s="185">
        <v>604.2</v>
      </c>
      <c r="Q280" s="185">
        <v>604.2</v>
      </c>
      <c r="R280" s="195"/>
    </row>
    <row r="281" spans="2:18" ht="36" hidden="1">
      <c r="B281" s="166" t="s">
        <v>127</v>
      </c>
      <c r="C281" s="58"/>
      <c r="D281" s="58"/>
      <c r="E281" s="154"/>
      <c r="F281" s="154"/>
      <c r="G281" s="154"/>
      <c r="H281" s="154">
        <v>0</v>
      </c>
      <c r="I281" s="154">
        <v>0</v>
      </c>
      <c r="J281" s="154">
        <v>0</v>
      </c>
      <c r="K281" s="154">
        <v>0</v>
      </c>
      <c r="L281" s="154">
        <v>0</v>
      </c>
      <c r="M281" s="154">
        <v>0</v>
      </c>
      <c r="N281" s="185">
        <v>0</v>
      </c>
      <c r="O281" s="185">
        <v>0</v>
      </c>
      <c r="P281" s="185">
        <v>0</v>
      </c>
      <c r="Q281" s="185">
        <v>0</v>
      </c>
      <c r="R281" s="195"/>
    </row>
    <row r="282" spans="2:18" ht="48" hidden="1">
      <c r="B282" s="166" t="s">
        <v>128</v>
      </c>
      <c r="C282" s="58"/>
      <c r="D282" s="58"/>
      <c r="E282" s="154"/>
      <c r="F282" s="154"/>
      <c r="G282" s="154"/>
      <c r="H282" s="154">
        <v>0</v>
      </c>
      <c r="I282" s="154">
        <v>0</v>
      </c>
      <c r="J282" s="154">
        <v>0</v>
      </c>
      <c r="K282" s="154">
        <v>0</v>
      </c>
      <c r="L282" s="154">
        <v>0</v>
      </c>
      <c r="M282" s="154">
        <v>0</v>
      </c>
      <c r="N282" s="185">
        <v>0</v>
      </c>
      <c r="O282" s="185">
        <v>0</v>
      </c>
      <c r="P282" s="185">
        <v>0</v>
      </c>
      <c r="Q282" s="185">
        <v>0</v>
      </c>
      <c r="R282" s="195"/>
    </row>
    <row r="283" spans="2:18" ht="51" customHeight="1" hidden="1">
      <c r="B283" s="166" t="s">
        <v>94</v>
      </c>
      <c r="C283" s="58"/>
      <c r="D283" s="58"/>
      <c r="E283" s="154"/>
      <c r="F283" s="154"/>
      <c r="G283" s="154"/>
      <c r="H283" s="181">
        <v>673.83</v>
      </c>
      <c r="I283" s="154">
        <v>0</v>
      </c>
      <c r="J283" s="181">
        <v>0</v>
      </c>
      <c r="K283" s="154">
        <v>0</v>
      </c>
      <c r="L283" s="181">
        <v>0</v>
      </c>
      <c r="M283" s="154">
        <v>0</v>
      </c>
      <c r="N283" s="185">
        <v>0</v>
      </c>
      <c r="O283" s="185">
        <v>0</v>
      </c>
      <c r="P283" s="185">
        <v>800</v>
      </c>
      <c r="Q283" s="185">
        <v>800</v>
      </c>
      <c r="R283" s="195"/>
    </row>
    <row r="284" spans="2:18" ht="24" hidden="1">
      <c r="B284" s="166" t="s">
        <v>95</v>
      </c>
      <c r="C284" s="58"/>
      <c r="D284" s="58"/>
      <c r="E284" s="154"/>
      <c r="F284" s="154"/>
      <c r="G284" s="154"/>
      <c r="H284" s="154">
        <v>0</v>
      </c>
      <c r="I284" s="154">
        <v>0</v>
      </c>
      <c r="J284" s="154">
        <v>0</v>
      </c>
      <c r="K284" s="154">
        <v>0</v>
      </c>
      <c r="L284" s="154">
        <v>0</v>
      </c>
      <c r="M284" s="154">
        <v>0</v>
      </c>
      <c r="N284" s="185">
        <v>0</v>
      </c>
      <c r="O284" s="185">
        <v>0</v>
      </c>
      <c r="P284" s="185">
        <v>704.4</v>
      </c>
      <c r="Q284" s="185">
        <v>704.4</v>
      </c>
      <c r="R284" s="195"/>
    </row>
    <row r="285" spans="2:18" ht="48" hidden="1">
      <c r="B285" s="166" t="s">
        <v>301</v>
      </c>
      <c r="C285" s="58"/>
      <c r="D285" s="58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95"/>
    </row>
    <row r="286" spans="2:18" ht="24" hidden="1">
      <c r="B286" s="166" t="s">
        <v>302</v>
      </c>
      <c r="C286" s="58"/>
      <c r="D286" s="58"/>
      <c r="E286" s="154"/>
      <c r="F286" s="154"/>
      <c r="G286" s="154"/>
      <c r="H286" s="184">
        <f aca="true" t="shared" si="3" ref="H286:Q286">SUM(H288)</f>
        <v>3560</v>
      </c>
      <c r="I286" s="184">
        <f t="shared" si="3"/>
        <v>591.792</v>
      </c>
      <c r="J286" s="184">
        <f>SUM(J288)</f>
        <v>0</v>
      </c>
      <c r="K286" s="184">
        <f t="shared" si="3"/>
        <v>0</v>
      </c>
      <c r="L286" s="182">
        <f t="shared" si="3"/>
        <v>0</v>
      </c>
      <c r="M286" s="182">
        <f t="shared" si="3"/>
        <v>0</v>
      </c>
      <c r="N286" s="182">
        <f t="shared" si="3"/>
        <v>0</v>
      </c>
      <c r="O286" s="182">
        <f t="shared" si="3"/>
        <v>0</v>
      </c>
      <c r="P286" s="182">
        <f t="shared" si="3"/>
        <v>3547.7</v>
      </c>
      <c r="Q286" s="182">
        <f t="shared" si="3"/>
        <v>3547.7</v>
      </c>
      <c r="R286" s="195"/>
    </row>
    <row r="287" spans="2:18" ht="12" hidden="1">
      <c r="B287" s="164" t="s">
        <v>45</v>
      </c>
      <c r="C287" s="58"/>
      <c r="D287" s="58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95"/>
    </row>
    <row r="288" spans="2:18" ht="36" hidden="1">
      <c r="B288" s="166" t="s">
        <v>70</v>
      </c>
      <c r="C288" s="58"/>
      <c r="D288" s="58"/>
      <c r="E288" s="154"/>
      <c r="F288" s="154"/>
      <c r="G288" s="154"/>
      <c r="H288" s="154">
        <v>3560</v>
      </c>
      <c r="I288" s="154">
        <v>591.792</v>
      </c>
      <c r="J288" s="154">
        <v>0</v>
      </c>
      <c r="K288" s="180">
        <v>0</v>
      </c>
      <c r="L288" s="154">
        <v>0</v>
      </c>
      <c r="M288" s="154">
        <v>0</v>
      </c>
      <c r="N288" s="154">
        <v>0</v>
      </c>
      <c r="O288" s="154">
        <v>0</v>
      </c>
      <c r="P288" s="154">
        <v>3547.7</v>
      </c>
      <c r="Q288" s="154">
        <v>3547.7</v>
      </c>
      <c r="R288" s="195"/>
    </row>
    <row r="289" spans="2:18" ht="24" hidden="1">
      <c r="B289" s="164" t="s">
        <v>102</v>
      </c>
      <c r="C289" s="58"/>
      <c r="D289" s="58"/>
      <c r="E289" s="154"/>
      <c r="F289" s="154"/>
      <c r="G289" s="154"/>
      <c r="H289" s="190">
        <f>SUM(H292+H298)</f>
        <v>70</v>
      </c>
      <c r="I289" s="190">
        <f>SUM(I292+I298)</f>
        <v>0</v>
      </c>
      <c r="J289" s="178">
        <f>SUM(J292+J298)</f>
        <v>9</v>
      </c>
      <c r="K289" s="178">
        <f>SUM(K292+K298+K303)</f>
        <v>9</v>
      </c>
      <c r="L289" s="178">
        <f>L292+L298+L303</f>
        <v>9</v>
      </c>
      <c r="M289" s="178">
        <f>SUM(M292+M298+M303)</f>
        <v>9</v>
      </c>
      <c r="N289" s="178">
        <f>N292+N298</f>
        <v>0</v>
      </c>
      <c r="O289" s="178">
        <f>O292+O298</f>
        <v>0</v>
      </c>
      <c r="P289" s="178">
        <f>P292+P298</f>
        <v>2100</v>
      </c>
      <c r="Q289" s="178">
        <f>Q292+Q298</f>
        <v>100</v>
      </c>
      <c r="R289" s="195"/>
    </row>
    <row r="290" spans="2:18" ht="24" hidden="1">
      <c r="B290" s="166" t="s">
        <v>303</v>
      </c>
      <c r="C290" s="58"/>
      <c r="D290" s="58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95"/>
    </row>
    <row r="291" spans="2:18" ht="24" hidden="1">
      <c r="B291" s="166" t="s">
        <v>304</v>
      </c>
      <c r="C291" s="58"/>
      <c r="D291" s="58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95"/>
    </row>
    <row r="292" spans="2:18" ht="36" hidden="1">
      <c r="B292" s="170" t="s">
        <v>305</v>
      </c>
      <c r="C292" s="174"/>
      <c r="D292" s="174"/>
      <c r="E292" s="182"/>
      <c r="F292" s="182"/>
      <c r="G292" s="182"/>
      <c r="H292" s="182">
        <f>H296</f>
        <v>70</v>
      </c>
      <c r="I292" s="182">
        <v>0</v>
      </c>
      <c r="J292" s="182">
        <f>SUM(J294+J295)</f>
        <v>0</v>
      </c>
      <c r="K292" s="182">
        <f>SUM(K294+K295)</f>
        <v>0</v>
      </c>
      <c r="L292" s="182">
        <f>L294+L295</f>
        <v>0</v>
      </c>
      <c r="M292" s="182">
        <v>0</v>
      </c>
      <c r="N292" s="182">
        <v>0</v>
      </c>
      <c r="O292" s="182">
        <v>0</v>
      </c>
      <c r="P292" s="182">
        <v>100</v>
      </c>
      <c r="Q292" s="182">
        <v>100</v>
      </c>
      <c r="R292" s="200"/>
    </row>
    <row r="293" spans="2:18" ht="12" hidden="1">
      <c r="B293" s="164" t="s">
        <v>45</v>
      </c>
      <c r="C293" s="58"/>
      <c r="D293" s="58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95"/>
    </row>
    <row r="294" spans="2:18" ht="24" hidden="1">
      <c r="B294" s="166" t="s">
        <v>153</v>
      </c>
      <c r="C294" s="58"/>
      <c r="D294" s="58"/>
      <c r="E294" s="154"/>
      <c r="F294" s="154"/>
      <c r="G294" s="154"/>
      <c r="H294" s="154">
        <v>0</v>
      </c>
      <c r="I294" s="154">
        <v>0</v>
      </c>
      <c r="J294" s="154">
        <v>0</v>
      </c>
      <c r="K294" s="154">
        <v>0</v>
      </c>
      <c r="L294" s="154">
        <v>0</v>
      </c>
      <c r="M294" s="154">
        <v>0</v>
      </c>
      <c r="N294" s="154">
        <v>0</v>
      </c>
      <c r="O294" s="154">
        <v>0</v>
      </c>
      <c r="P294" s="154">
        <v>50</v>
      </c>
      <c r="Q294" s="154">
        <v>50</v>
      </c>
      <c r="R294" s="195"/>
    </row>
    <row r="295" spans="2:18" ht="24" hidden="1">
      <c r="B295" s="166" t="s">
        <v>154</v>
      </c>
      <c r="C295" s="58"/>
      <c r="D295" s="58"/>
      <c r="E295" s="154"/>
      <c r="F295" s="154"/>
      <c r="G295" s="154"/>
      <c r="H295" s="154">
        <v>0</v>
      </c>
      <c r="I295" s="154">
        <v>0</v>
      </c>
      <c r="J295" s="154">
        <v>0</v>
      </c>
      <c r="K295" s="154">
        <v>0</v>
      </c>
      <c r="L295" s="154">
        <v>0</v>
      </c>
      <c r="M295" s="154">
        <v>0</v>
      </c>
      <c r="N295" s="154">
        <v>0</v>
      </c>
      <c r="O295" s="154">
        <v>0</v>
      </c>
      <c r="P295" s="154">
        <v>50</v>
      </c>
      <c r="Q295" s="154">
        <v>50</v>
      </c>
      <c r="R295" s="195"/>
    </row>
    <row r="296" spans="2:18" ht="24" hidden="1">
      <c r="B296" s="166" t="s">
        <v>306</v>
      </c>
      <c r="C296" s="58"/>
      <c r="D296" s="58"/>
      <c r="E296" s="154"/>
      <c r="F296" s="154"/>
      <c r="G296" s="154"/>
      <c r="H296" s="154">
        <v>70</v>
      </c>
      <c r="I296" s="154">
        <v>0</v>
      </c>
      <c r="J296" s="154">
        <v>0</v>
      </c>
      <c r="K296" s="154">
        <v>0</v>
      </c>
      <c r="L296" s="154">
        <v>0</v>
      </c>
      <c r="M296" s="154">
        <v>0</v>
      </c>
      <c r="N296" s="154">
        <v>0</v>
      </c>
      <c r="O296" s="154">
        <v>0</v>
      </c>
      <c r="P296" s="154"/>
      <c r="Q296" s="154"/>
      <c r="R296" s="195"/>
    </row>
    <row r="297" spans="2:18" ht="24" hidden="1">
      <c r="B297" s="164" t="s">
        <v>307</v>
      </c>
      <c r="C297" s="58"/>
      <c r="D297" s="58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95"/>
    </row>
    <row r="298" spans="2:18" ht="36" hidden="1">
      <c r="B298" s="164" t="s">
        <v>308</v>
      </c>
      <c r="C298" s="58"/>
      <c r="D298" s="58"/>
      <c r="E298" s="154"/>
      <c r="F298" s="154"/>
      <c r="G298" s="154"/>
      <c r="H298" s="182">
        <f>SUM(H301)</f>
        <v>0</v>
      </c>
      <c r="I298" s="182">
        <f>SUM(I301)</f>
        <v>0</v>
      </c>
      <c r="J298" s="182">
        <f>J299+J301+J302</f>
        <v>9</v>
      </c>
      <c r="K298" s="182">
        <f>K299+K301</f>
        <v>9</v>
      </c>
      <c r="L298" s="182">
        <f>SUM(L299+L300+L301+L302)</f>
        <v>9</v>
      </c>
      <c r="M298" s="182">
        <f>M299+M300+M301</f>
        <v>9</v>
      </c>
      <c r="N298" s="182">
        <f>N301+N303</f>
        <v>0</v>
      </c>
      <c r="O298" s="182">
        <f>O301</f>
        <v>0</v>
      </c>
      <c r="P298" s="182">
        <v>2000</v>
      </c>
      <c r="Q298" s="182">
        <v>0</v>
      </c>
      <c r="R298" s="195"/>
    </row>
    <row r="299" spans="2:18" ht="24" hidden="1">
      <c r="B299" s="166" t="s">
        <v>129</v>
      </c>
      <c r="C299" s="58"/>
      <c r="D299" s="58"/>
      <c r="E299" s="154"/>
      <c r="F299" s="154"/>
      <c r="G299" s="154"/>
      <c r="H299" s="154">
        <v>0</v>
      </c>
      <c r="I299" s="154">
        <v>0</v>
      </c>
      <c r="J299" s="154">
        <v>9</v>
      </c>
      <c r="K299" s="154">
        <v>9</v>
      </c>
      <c r="L299" s="154">
        <v>9</v>
      </c>
      <c r="M299" s="154">
        <v>9</v>
      </c>
      <c r="N299" s="154">
        <v>0</v>
      </c>
      <c r="O299" s="154">
        <v>0</v>
      </c>
      <c r="P299" s="154">
        <v>0</v>
      </c>
      <c r="Q299" s="154">
        <v>0</v>
      </c>
      <c r="R299" s="195"/>
    </row>
    <row r="300" spans="2:18" ht="24" hidden="1">
      <c r="B300" s="164" t="s">
        <v>309</v>
      </c>
      <c r="C300" s="58"/>
      <c r="D300" s="58"/>
      <c r="E300" s="154"/>
      <c r="F300" s="154"/>
      <c r="G300" s="154"/>
      <c r="H300" s="154">
        <v>0</v>
      </c>
      <c r="I300" s="154">
        <v>0</v>
      </c>
      <c r="J300" s="154">
        <v>0</v>
      </c>
      <c r="K300" s="154">
        <v>0</v>
      </c>
      <c r="L300" s="154">
        <v>0</v>
      </c>
      <c r="M300" s="154">
        <v>0</v>
      </c>
      <c r="N300" s="154">
        <v>0</v>
      </c>
      <c r="O300" s="154">
        <v>0</v>
      </c>
      <c r="P300" s="154">
        <v>0</v>
      </c>
      <c r="Q300" s="154">
        <v>0</v>
      </c>
      <c r="R300" s="195"/>
    </row>
    <row r="301" spans="2:18" ht="24" hidden="1">
      <c r="B301" s="166" t="s">
        <v>310</v>
      </c>
      <c r="C301" s="58"/>
      <c r="D301" s="58"/>
      <c r="E301" s="154"/>
      <c r="F301" s="154"/>
      <c r="G301" s="154"/>
      <c r="H301" s="154">
        <v>0</v>
      </c>
      <c r="I301" s="154">
        <v>0</v>
      </c>
      <c r="J301" s="154">
        <v>0</v>
      </c>
      <c r="K301" s="154">
        <v>0</v>
      </c>
      <c r="L301" s="154">
        <v>0</v>
      </c>
      <c r="M301" s="154">
        <v>0</v>
      </c>
      <c r="N301" s="154">
        <v>0</v>
      </c>
      <c r="O301" s="154">
        <v>0</v>
      </c>
      <c r="P301" s="154">
        <v>2000</v>
      </c>
      <c r="Q301" s="154">
        <v>0</v>
      </c>
      <c r="R301" s="195"/>
    </row>
    <row r="302" spans="2:18" ht="36" hidden="1">
      <c r="B302" s="166" t="s">
        <v>311</v>
      </c>
      <c r="C302" s="58"/>
      <c r="D302" s="58"/>
      <c r="E302" s="154"/>
      <c r="F302" s="154"/>
      <c r="G302" s="154"/>
      <c r="H302" s="154">
        <v>0</v>
      </c>
      <c r="I302" s="154">
        <v>0</v>
      </c>
      <c r="J302" s="154">
        <v>0</v>
      </c>
      <c r="K302" s="154">
        <v>0</v>
      </c>
      <c r="L302" s="154">
        <v>0</v>
      </c>
      <c r="M302" s="154">
        <v>0</v>
      </c>
      <c r="N302" s="154">
        <v>0</v>
      </c>
      <c r="O302" s="154">
        <v>0</v>
      </c>
      <c r="P302" s="154"/>
      <c r="Q302" s="154"/>
      <c r="R302" s="195"/>
    </row>
    <row r="303" spans="2:18" ht="36" hidden="1">
      <c r="B303" s="166" t="s">
        <v>312</v>
      </c>
      <c r="C303" s="58"/>
      <c r="D303" s="58"/>
      <c r="E303" s="154"/>
      <c r="F303" s="154"/>
      <c r="G303" s="154"/>
      <c r="H303" s="154">
        <v>0</v>
      </c>
      <c r="I303" s="154">
        <v>0</v>
      </c>
      <c r="J303" s="154">
        <v>0</v>
      </c>
      <c r="K303" s="154">
        <v>0</v>
      </c>
      <c r="L303" s="154">
        <v>0</v>
      </c>
      <c r="M303" s="154">
        <v>0</v>
      </c>
      <c r="N303" s="154">
        <v>0</v>
      </c>
      <c r="O303" s="154">
        <v>0</v>
      </c>
      <c r="P303" s="154">
        <v>0</v>
      </c>
      <c r="Q303" s="154">
        <v>0</v>
      </c>
      <c r="R303" s="195"/>
    </row>
    <row r="304" spans="2:18" ht="36" hidden="1">
      <c r="B304" s="164" t="s">
        <v>313</v>
      </c>
      <c r="C304" s="58"/>
      <c r="D304" s="58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95"/>
    </row>
    <row r="305" spans="2:18" ht="36" hidden="1">
      <c r="B305" s="164" t="s">
        <v>314</v>
      </c>
      <c r="C305" s="58"/>
      <c r="D305" s="58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95"/>
    </row>
    <row r="306" spans="2:18" ht="24" hidden="1">
      <c r="B306" s="164" t="s">
        <v>315</v>
      </c>
      <c r="C306" s="58"/>
      <c r="D306" s="58"/>
      <c r="E306" s="154"/>
      <c r="F306" s="154"/>
      <c r="G306" s="178"/>
      <c r="H306" s="178">
        <f>H308+H309+H310+H311+H312+H316+H317+H318</f>
        <v>30</v>
      </c>
      <c r="I306" s="178">
        <v>0</v>
      </c>
      <c r="J306" s="178">
        <f>SUM(J308+J309+J310+J312+J317+J318)</f>
        <v>0</v>
      </c>
      <c r="K306" s="178">
        <f>SUM(K308+K309+K310+K311+K312)</f>
        <v>0</v>
      </c>
      <c r="L306" s="178">
        <f>SUM(L308+L309+L310+L311+L312)</f>
        <v>0</v>
      </c>
      <c r="M306" s="178">
        <f>SUM(M308+M309+M310+M312)</f>
        <v>0</v>
      </c>
      <c r="N306" s="178">
        <f>N310</f>
        <v>0</v>
      </c>
      <c r="O306" s="178">
        <f>O310</f>
        <v>0</v>
      </c>
      <c r="P306" s="178">
        <f>P308+P309+P310+P311+P312+P316+P318</f>
        <v>660</v>
      </c>
      <c r="Q306" s="178">
        <f>Q308+Q309+Q310+Q311+Q316+Q317+Q318+Q312</f>
        <v>660</v>
      </c>
      <c r="R306" s="195"/>
    </row>
    <row r="307" spans="2:18" ht="24" hidden="1">
      <c r="B307" s="164" t="s">
        <v>316</v>
      </c>
      <c r="C307" s="58"/>
      <c r="D307" s="58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95"/>
    </row>
    <row r="308" spans="2:18" ht="36" hidden="1">
      <c r="B308" s="164" t="s">
        <v>317</v>
      </c>
      <c r="C308" s="58"/>
      <c r="D308" s="58"/>
      <c r="E308" s="154"/>
      <c r="F308" s="154"/>
      <c r="G308" s="154"/>
      <c r="H308" s="154">
        <v>0</v>
      </c>
      <c r="I308" s="154">
        <v>0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80">
        <v>195</v>
      </c>
      <c r="Q308" s="180">
        <v>195</v>
      </c>
      <c r="R308" s="195"/>
    </row>
    <row r="309" spans="2:18" ht="72" hidden="1">
      <c r="B309" s="164" t="s">
        <v>318</v>
      </c>
      <c r="C309" s="58"/>
      <c r="D309" s="58"/>
      <c r="E309" s="154"/>
      <c r="F309" s="154"/>
      <c r="G309" s="154"/>
      <c r="H309" s="154">
        <v>0</v>
      </c>
      <c r="I309" s="154">
        <v>0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80">
        <v>100</v>
      </c>
      <c r="Q309" s="180">
        <v>100</v>
      </c>
      <c r="R309" s="195"/>
    </row>
    <row r="310" spans="2:18" ht="36" hidden="1">
      <c r="B310" s="164" t="s">
        <v>319</v>
      </c>
      <c r="C310" s="58"/>
      <c r="D310" s="58"/>
      <c r="E310" s="154"/>
      <c r="F310" s="154"/>
      <c r="G310" s="154"/>
      <c r="H310" s="154">
        <v>0</v>
      </c>
      <c r="I310" s="154">
        <v>0</v>
      </c>
      <c r="J310" s="154">
        <v>0</v>
      </c>
      <c r="K310" s="154">
        <v>0</v>
      </c>
      <c r="L310" s="154">
        <v>0</v>
      </c>
      <c r="M310" s="154">
        <v>0</v>
      </c>
      <c r="N310" s="154">
        <v>0</v>
      </c>
      <c r="O310" s="154">
        <v>0</v>
      </c>
      <c r="P310" s="180">
        <v>0</v>
      </c>
      <c r="Q310" s="180">
        <v>0</v>
      </c>
      <c r="R310" s="195"/>
    </row>
    <row r="311" spans="2:18" ht="36" hidden="1">
      <c r="B311" s="164" t="s">
        <v>320</v>
      </c>
      <c r="C311" s="58"/>
      <c r="D311" s="58"/>
      <c r="E311" s="154"/>
      <c r="F311" s="154"/>
      <c r="G311" s="154"/>
      <c r="H311" s="154">
        <v>0</v>
      </c>
      <c r="I311" s="154">
        <v>0</v>
      </c>
      <c r="J311" s="154">
        <v>0</v>
      </c>
      <c r="K311" s="154">
        <v>0</v>
      </c>
      <c r="L311" s="154">
        <v>0</v>
      </c>
      <c r="M311" s="154">
        <v>0</v>
      </c>
      <c r="N311" s="154">
        <v>0</v>
      </c>
      <c r="O311" s="154">
        <v>0</v>
      </c>
      <c r="P311" s="180">
        <v>270</v>
      </c>
      <c r="Q311" s="180">
        <v>270</v>
      </c>
      <c r="R311" s="195"/>
    </row>
    <row r="312" spans="2:18" ht="36" hidden="1">
      <c r="B312" s="166" t="s">
        <v>321</v>
      </c>
      <c r="C312" s="58"/>
      <c r="D312" s="58"/>
      <c r="E312" s="154"/>
      <c r="F312" s="154"/>
      <c r="G312" s="154"/>
      <c r="H312" s="154">
        <v>0</v>
      </c>
      <c r="I312" s="154">
        <v>0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80">
        <v>70</v>
      </c>
      <c r="Q312" s="180">
        <v>70</v>
      </c>
      <c r="R312" s="195"/>
    </row>
    <row r="313" spans="2:18" ht="12" hidden="1">
      <c r="B313" s="164" t="s">
        <v>322</v>
      </c>
      <c r="C313" s="58"/>
      <c r="D313" s="58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95"/>
    </row>
    <row r="314" spans="2:18" ht="12" hidden="1">
      <c r="B314" s="164" t="s">
        <v>323</v>
      </c>
      <c r="C314" s="58"/>
      <c r="D314" s="58"/>
      <c r="E314" s="154"/>
      <c r="F314" s="154"/>
      <c r="G314" s="154"/>
      <c r="H314" s="154" t="s">
        <v>46</v>
      </c>
      <c r="I314" s="154"/>
      <c r="J314" s="154"/>
      <c r="K314" s="154"/>
      <c r="L314" s="154"/>
      <c r="M314" s="154"/>
      <c r="N314" s="154"/>
      <c r="O314" s="154"/>
      <c r="P314" s="154"/>
      <c r="Q314" s="154"/>
      <c r="R314" s="195"/>
    </row>
    <row r="315" spans="2:18" ht="24" hidden="1">
      <c r="B315" s="164" t="s">
        <v>324</v>
      </c>
      <c r="C315" s="58"/>
      <c r="D315" s="58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95"/>
    </row>
    <row r="316" spans="2:18" ht="24" hidden="1">
      <c r="B316" s="164" t="s">
        <v>325</v>
      </c>
      <c r="C316" s="58"/>
      <c r="D316" s="58"/>
      <c r="E316" s="154"/>
      <c r="F316" s="154"/>
      <c r="G316" s="154"/>
      <c r="H316" s="154">
        <v>0</v>
      </c>
      <c r="I316" s="154">
        <v>0</v>
      </c>
      <c r="J316" s="154">
        <v>0</v>
      </c>
      <c r="K316" s="154">
        <v>0</v>
      </c>
      <c r="L316" s="154">
        <v>0</v>
      </c>
      <c r="M316" s="154">
        <v>0</v>
      </c>
      <c r="N316" s="154">
        <v>0</v>
      </c>
      <c r="O316" s="154">
        <v>0</v>
      </c>
      <c r="P316" s="154">
        <v>0</v>
      </c>
      <c r="Q316" s="154">
        <v>0</v>
      </c>
      <c r="R316" s="195"/>
    </row>
    <row r="317" spans="2:18" ht="29.25" customHeight="1" hidden="1">
      <c r="B317" s="166" t="s">
        <v>326</v>
      </c>
      <c r="C317" s="58"/>
      <c r="D317" s="58"/>
      <c r="E317" s="154"/>
      <c r="F317" s="154"/>
      <c r="G317" s="154"/>
      <c r="H317" s="154">
        <v>0</v>
      </c>
      <c r="I317" s="154">
        <v>0</v>
      </c>
      <c r="J317" s="154">
        <v>0</v>
      </c>
      <c r="K317" s="154">
        <v>0</v>
      </c>
      <c r="L317" s="154">
        <v>0</v>
      </c>
      <c r="M317" s="154">
        <v>0</v>
      </c>
      <c r="N317" s="154">
        <v>0</v>
      </c>
      <c r="O317" s="154">
        <v>0</v>
      </c>
      <c r="P317" s="154">
        <v>0</v>
      </c>
      <c r="Q317" s="154">
        <v>0</v>
      </c>
      <c r="R317" s="195"/>
    </row>
    <row r="318" spans="2:18" ht="20.25" customHeight="1" hidden="1">
      <c r="B318" s="166" t="s">
        <v>327</v>
      </c>
      <c r="C318" s="58"/>
      <c r="D318" s="58"/>
      <c r="E318" s="154"/>
      <c r="F318" s="154"/>
      <c r="G318" s="154"/>
      <c r="H318" s="154">
        <v>30</v>
      </c>
      <c r="I318" s="154">
        <v>0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54">
        <v>25</v>
      </c>
      <c r="Q318" s="154">
        <v>25</v>
      </c>
      <c r="R318" s="195"/>
    </row>
    <row r="319" spans="2:18" ht="48" hidden="1">
      <c r="B319" s="164" t="s">
        <v>72</v>
      </c>
      <c r="C319" s="58"/>
      <c r="D319" s="58"/>
      <c r="E319" s="154"/>
      <c r="F319" s="154"/>
      <c r="G319" s="154"/>
      <c r="H319" s="178">
        <v>50</v>
      </c>
      <c r="I319" s="178">
        <v>0</v>
      </c>
      <c r="J319" s="178">
        <f>SUM(J322+J323+J325+J324)</f>
        <v>0</v>
      </c>
      <c r="K319" s="178">
        <v>0</v>
      </c>
      <c r="L319" s="178">
        <f>L322+L323+L324+L325</f>
        <v>0</v>
      </c>
      <c r="M319" s="178">
        <v>0</v>
      </c>
      <c r="N319" s="178">
        <f>SUM(N322+N323+N325+N326)</f>
        <v>0</v>
      </c>
      <c r="O319" s="178">
        <f>SUM(O322+O323+O325+O326)</f>
        <v>0</v>
      </c>
      <c r="P319" s="178">
        <v>50</v>
      </c>
      <c r="Q319" s="178">
        <v>50</v>
      </c>
      <c r="R319" s="195"/>
    </row>
    <row r="320" spans="2:18" ht="48" hidden="1">
      <c r="B320" s="164" t="s">
        <v>328</v>
      </c>
      <c r="C320" s="58"/>
      <c r="D320" s="58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95"/>
    </row>
    <row r="321" spans="2:18" ht="144" hidden="1">
      <c r="B321" s="164" t="s">
        <v>329</v>
      </c>
      <c r="C321" s="58"/>
      <c r="D321" s="58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95"/>
    </row>
    <row r="322" spans="2:18" ht="60" hidden="1">
      <c r="B322" s="164" t="s">
        <v>330</v>
      </c>
      <c r="C322" s="58"/>
      <c r="D322" s="58"/>
      <c r="E322" s="154"/>
      <c r="F322" s="154"/>
      <c r="G322" s="154"/>
      <c r="H322" s="154">
        <v>20</v>
      </c>
      <c r="I322" s="154">
        <v>0</v>
      </c>
      <c r="J322" s="154">
        <v>0</v>
      </c>
      <c r="K322" s="154">
        <v>0</v>
      </c>
      <c r="L322" s="154">
        <v>0</v>
      </c>
      <c r="M322" s="154">
        <v>0</v>
      </c>
      <c r="N322" s="180">
        <v>0</v>
      </c>
      <c r="O322" s="180">
        <v>0</v>
      </c>
      <c r="P322" s="180">
        <v>20</v>
      </c>
      <c r="Q322" s="180">
        <v>20</v>
      </c>
      <c r="R322" s="195"/>
    </row>
    <row r="323" spans="2:18" ht="48" hidden="1">
      <c r="B323" s="164" t="s">
        <v>331</v>
      </c>
      <c r="C323" s="58"/>
      <c r="D323" s="58"/>
      <c r="E323" s="154"/>
      <c r="F323" s="154"/>
      <c r="G323" s="154"/>
      <c r="H323" s="154">
        <v>10</v>
      </c>
      <c r="I323" s="154">
        <v>0</v>
      </c>
      <c r="J323" s="154">
        <v>0</v>
      </c>
      <c r="K323" s="154">
        <v>0</v>
      </c>
      <c r="L323" s="154">
        <v>0</v>
      </c>
      <c r="M323" s="154">
        <v>0</v>
      </c>
      <c r="N323" s="180">
        <v>0</v>
      </c>
      <c r="O323" s="180">
        <v>0</v>
      </c>
      <c r="P323" s="180">
        <v>10</v>
      </c>
      <c r="Q323" s="180">
        <v>10</v>
      </c>
      <c r="R323" s="195"/>
    </row>
    <row r="324" spans="2:18" ht="60" hidden="1">
      <c r="B324" s="166" t="s">
        <v>130</v>
      </c>
      <c r="C324" s="58"/>
      <c r="D324" s="58"/>
      <c r="E324" s="154"/>
      <c r="F324" s="154"/>
      <c r="G324" s="154"/>
      <c r="H324" s="154">
        <v>20</v>
      </c>
      <c r="I324" s="154">
        <v>0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54">
        <v>0</v>
      </c>
      <c r="Q324" s="154">
        <v>0</v>
      </c>
      <c r="R324" s="195"/>
    </row>
    <row r="325" spans="2:18" ht="36" hidden="1">
      <c r="B325" s="166" t="s">
        <v>89</v>
      </c>
      <c r="C325" s="58"/>
      <c r="D325" s="58"/>
      <c r="E325" s="154"/>
      <c r="F325" s="154"/>
      <c r="G325" s="154"/>
      <c r="H325" s="154">
        <v>0</v>
      </c>
      <c r="I325" s="154">
        <v>0</v>
      </c>
      <c r="J325" s="154">
        <v>0</v>
      </c>
      <c r="K325" s="154">
        <v>0</v>
      </c>
      <c r="L325" s="154">
        <v>0</v>
      </c>
      <c r="M325" s="154">
        <v>0</v>
      </c>
      <c r="N325" s="154">
        <v>0</v>
      </c>
      <c r="O325" s="154">
        <v>0</v>
      </c>
      <c r="P325" s="154">
        <v>0</v>
      </c>
      <c r="Q325" s="154">
        <v>0</v>
      </c>
      <c r="R325" s="195"/>
    </row>
    <row r="326" spans="2:18" ht="36" hidden="1">
      <c r="B326" s="166" t="s">
        <v>90</v>
      </c>
      <c r="C326" s="58"/>
      <c r="D326" s="58"/>
      <c r="E326" s="154"/>
      <c r="F326" s="154"/>
      <c r="G326" s="154"/>
      <c r="H326" s="154">
        <v>0</v>
      </c>
      <c r="I326" s="154">
        <v>0</v>
      </c>
      <c r="J326" s="154">
        <v>0</v>
      </c>
      <c r="K326" s="154">
        <v>0</v>
      </c>
      <c r="L326" s="154">
        <v>0</v>
      </c>
      <c r="M326" s="154">
        <v>0</v>
      </c>
      <c r="N326" s="154">
        <v>0</v>
      </c>
      <c r="O326" s="154">
        <v>0</v>
      </c>
      <c r="P326" s="154">
        <v>0</v>
      </c>
      <c r="Q326" s="154">
        <v>0</v>
      </c>
      <c r="R326" s="195"/>
    </row>
    <row r="327" spans="2:18" ht="24" hidden="1">
      <c r="B327" s="164" t="s">
        <v>103</v>
      </c>
      <c r="C327" s="58"/>
      <c r="D327" s="58"/>
      <c r="E327" s="154"/>
      <c r="F327" s="154"/>
      <c r="G327" s="154"/>
      <c r="H327" s="190">
        <f>+H330+H331+H333+H335+H336+H337</f>
        <v>120</v>
      </c>
      <c r="I327" s="190">
        <f>I337</f>
        <v>20.5</v>
      </c>
      <c r="J327" s="190">
        <f>SUM(J330+J331+J333+J335+J336+J337)</f>
        <v>0</v>
      </c>
      <c r="K327" s="190">
        <f>K337</f>
        <v>0</v>
      </c>
      <c r="L327" s="178">
        <f>SUM(L330+L331+L333+L335)</f>
        <v>0</v>
      </c>
      <c r="M327" s="178">
        <f>SUM(M330+M331+M333+M335)</f>
        <v>0</v>
      </c>
      <c r="N327" s="178">
        <f>SUM(N330+N331+N333+N335)</f>
        <v>0</v>
      </c>
      <c r="O327" s="178">
        <f>SUM(O330+O331+O333+O335)</f>
        <v>0</v>
      </c>
      <c r="P327" s="186">
        <f>SUM(P330+P331+P333+P335+P336+P337)</f>
        <v>1079.3</v>
      </c>
      <c r="Q327" s="186">
        <f>SUM(Q330+Q331+Q333+Q335+Q336+Q337)</f>
        <v>1079.3</v>
      </c>
      <c r="R327" s="195"/>
    </row>
    <row r="328" spans="2:18" ht="72" hidden="1">
      <c r="B328" s="164" t="s">
        <v>332</v>
      </c>
      <c r="C328" s="58"/>
      <c r="D328" s="58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95"/>
    </row>
    <row r="329" spans="2:18" ht="36" hidden="1">
      <c r="B329" s="164" t="s">
        <v>333</v>
      </c>
      <c r="C329" s="58"/>
      <c r="D329" s="58"/>
      <c r="E329" s="154"/>
      <c r="F329" s="154"/>
      <c r="G329" s="154"/>
      <c r="H329" s="154"/>
      <c r="I329" s="180"/>
      <c r="J329" s="154"/>
      <c r="K329" s="180"/>
      <c r="L329" s="154"/>
      <c r="M329" s="154"/>
      <c r="N329" s="154"/>
      <c r="O329" s="154"/>
      <c r="P329" s="154"/>
      <c r="Q329" s="154"/>
      <c r="R329" s="195"/>
    </row>
    <row r="330" spans="2:18" ht="36" hidden="1">
      <c r="B330" s="164" t="s">
        <v>334</v>
      </c>
      <c r="C330" s="58"/>
      <c r="D330" s="58"/>
      <c r="E330" s="154"/>
      <c r="F330" s="154"/>
      <c r="G330" s="154"/>
      <c r="H330" s="180">
        <v>0</v>
      </c>
      <c r="I330" s="180">
        <v>0</v>
      </c>
      <c r="J330" s="180">
        <v>0</v>
      </c>
      <c r="K330" s="180">
        <v>0</v>
      </c>
      <c r="L330" s="180">
        <v>0</v>
      </c>
      <c r="M330" s="180">
        <v>0</v>
      </c>
      <c r="N330" s="185">
        <v>0</v>
      </c>
      <c r="O330" s="185">
        <v>0</v>
      </c>
      <c r="P330" s="185">
        <v>0</v>
      </c>
      <c r="Q330" s="185">
        <v>0</v>
      </c>
      <c r="R330" s="195"/>
    </row>
    <row r="331" spans="2:18" ht="24" hidden="1">
      <c r="B331" s="164" t="s">
        <v>335</v>
      </c>
      <c r="C331" s="58"/>
      <c r="D331" s="58"/>
      <c r="E331" s="154"/>
      <c r="F331" s="154"/>
      <c r="G331" s="154"/>
      <c r="H331" s="180">
        <v>0</v>
      </c>
      <c r="I331" s="180">
        <v>0</v>
      </c>
      <c r="J331" s="180">
        <v>0</v>
      </c>
      <c r="K331" s="180">
        <v>0</v>
      </c>
      <c r="L331" s="180">
        <v>0</v>
      </c>
      <c r="M331" s="180">
        <v>0</v>
      </c>
      <c r="N331" s="180">
        <v>0</v>
      </c>
      <c r="O331" s="180">
        <v>0</v>
      </c>
      <c r="P331" s="180">
        <v>0</v>
      </c>
      <c r="Q331" s="180">
        <v>0</v>
      </c>
      <c r="R331" s="195"/>
    </row>
    <row r="332" spans="2:18" ht="36" hidden="1">
      <c r="B332" s="164" t="s">
        <v>336</v>
      </c>
      <c r="C332" s="58"/>
      <c r="D332" s="58"/>
      <c r="E332" s="154"/>
      <c r="F332" s="154"/>
      <c r="G332" s="154"/>
      <c r="H332" s="180"/>
      <c r="I332" s="180"/>
      <c r="J332" s="180"/>
      <c r="K332" s="180"/>
      <c r="L332" s="180"/>
      <c r="M332" s="180"/>
      <c r="N332" s="180"/>
      <c r="O332" s="180"/>
      <c r="P332" s="154"/>
      <c r="Q332" s="154"/>
      <c r="R332" s="195"/>
    </row>
    <row r="333" spans="2:18" ht="24" hidden="1">
      <c r="B333" s="164" t="s">
        <v>337</v>
      </c>
      <c r="C333" s="58"/>
      <c r="D333" s="58"/>
      <c r="E333" s="154"/>
      <c r="F333" s="154"/>
      <c r="G333" s="154"/>
      <c r="H333" s="180">
        <v>10</v>
      </c>
      <c r="I333" s="180">
        <v>0</v>
      </c>
      <c r="J333" s="180">
        <v>0</v>
      </c>
      <c r="K333" s="180">
        <v>0</v>
      </c>
      <c r="L333" s="180">
        <v>0</v>
      </c>
      <c r="M333" s="180">
        <v>0</v>
      </c>
      <c r="N333" s="180">
        <v>0</v>
      </c>
      <c r="O333" s="180">
        <v>0</v>
      </c>
      <c r="P333" s="180">
        <v>19.3</v>
      </c>
      <c r="Q333" s="180">
        <v>19.3</v>
      </c>
      <c r="R333" s="195"/>
    </row>
    <row r="334" spans="2:18" ht="24" hidden="1">
      <c r="B334" s="164" t="s">
        <v>338</v>
      </c>
      <c r="C334" s="58"/>
      <c r="D334" s="58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95"/>
    </row>
    <row r="335" spans="2:18" ht="36" hidden="1">
      <c r="B335" s="164" t="s">
        <v>339</v>
      </c>
      <c r="C335" s="58"/>
      <c r="D335" s="58"/>
      <c r="E335" s="154"/>
      <c r="F335" s="154"/>
      <c r="G335" s="154"/>
      <c r="H335" s="180">
        <v>0</v>
      </c>
      <c r="I335" s="180">
        <v>0</v>
      </c>
      <c r="J335" s="180">
        <v>0</v>
      </c>
      <c r="K335" s="180">
        <v>0</v>
      </c>
      <c r="L335" s="180">
        <v>0</v>
      </c>
      <c r="M335" s="180">
        <v>0</v>
      </c>
      <c r="N335" s="180">
        <v>0</v>
      </c>
      <c r="O335" s="180">
        <v>0</v>
      </c>
      <c r="P335" s="180">
        <v>0</v>
      </c>
      <c r="Q335" s="180">
        <v>0</v>
      </c>
      <c r="R335" s="195"/>
    </row>
    <row r="336" spans="2:18" ht="60" hidden="1">
      <c r="B336" s="166" t="s">
        <v>340</v>
      </c>
      <c r="C336" s="58"/>
      <c r="D336" s="58"/>
      <c r="E336" s="154"/>
      <c r="F336" s="154"/>
      <c r="G336" s="154"/>
      <c r="H336" s="180">
        <v>0</v>
      </c>
      <c r="I336" s="180">
        <v>0</v>
      </c>
      <c r="J336" s="180">
        <v>0</v>
      </c>
      <c r="K336" s="180">
        <v>0</v>
      </c>
      <c r="L336" s="180">
        <v>0</v>
      </c>
      <c r="M336" s="180">
        <v>0</v>
      </c>
      <c r="N336" s="180">
        <v>0</v>
      </c>
      <c r="O336" s="180">
        <v>0</v>
      </c>
      <c r="P336" s="180">
        <v>150</v>
      </c>
      <c r="Q336" s="180">
        <v>150</v>
      </c>
      <c r="R336" s="195"/>
    </row>
    <row r="337" spans="2:18" ht="36" hidden="1">
      <c r="B337" s="166" t="s">
        <v>341</v>
      </c>
      <c r="C337" s="58"/>
      <c r="D337" s="58"/>
      <c r="E337" s="154"/>
      <c r="F337" s="154"/>
      <c r="G337" s="154"/>
      <c r="H337" s="180">
        <v>110</v>
      </c>
      <c r="I337" s="180">
        <v>20.5</v>
      </c>
      <c r="J337" s="180">
        <v>0</v>
      </c>
      <c r="K337" s="180">
        <v>0</v>
      </c>
      <c r="L337" s="180">
        <v>0</v>
      </c>
      <c r="M337" s="180">
        <v>0</v>
      </c>
      <c r="N337" s="180">
        <v>0</v>
      </c>
      <c r="O337" s="180">
        <v>0</v>
      </c>
      <c r="P337" s="180">
        <v>910</v>
      </c>
      <c r="Q337" s="180">
        <v>910</v>
      </c>
      <c r="R337" s="195"/>
    </row>
    <row r="338" spans="2:18" ht="24" hidden="1">
      <c r="B338" s="164" t="s">
        <v>104</v>
      </c>
      <c r="C338" s="58"/>
      <c r="D338" s="58"/>
      <c r="E338" s="154"/>
      <c r="F338" s="154"/>
      <c r="G338" s="154"/>
      <c r="H338" s="178">
        <f>SUM(H340)</f>
        <v>860</v>
      </c>
      <c r="I338" s="178">
        <f>193.205+I343</f>
        <v>193.205</v>
      </c>
      <c r="J338" s="178">
        <f>SUM(J340)</f>
        <v>0</v>
      </c>
      <c r="K338" s="178">
        <f>SUM(K341)</f>
        <v>0</v>
      </c>
      <c r="L338" s="178">
        <f>SUM(L340+L342+L343+L344)</f>
        <v>0</v>
      </c>
      <c r="M338" s="178">
        <f>SUM(M340+M342+M343+M344)</f>
        <v>0</v>
      </c>
      <c r="N338" s="178">
        <f>SUM(N340+N342+N343+N344)</f>
        <v>0</v>
      </c>
      <c r="O338" s="178">
        <f>SUM(O340+O342+O343+O344)</f>
        <v>0</v>
      </c>
      <c r="P338" s="178">
        <f>P340</f>
        <v>990</v>
      </c>
      <c r="Q338" s="178">
        <f>Q340</f>
        <v>990</v>
      </c>
      <c r="R338" s="195"/>
    </row>
    <row r="339" spans="2:18" ht="36" hidden="1">
      <c r="B339" s="164" t="s">
        <v>342</v>
      </c>
      <c r="C339" s="58"/>
      <c r="D339" s="58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95"/>
    </row>
    <row r="340" spans="2:18" ht="24" hidden="1">
      <c r="B340" s="164" t="s">
        <v>343</v>
      </c>
      <c r="C340" s="58"/>
      <c r="D340" s="58"/>
      <c r="E340" s="154"/>
      <c r="F340" s="154"/>
      <c r="G340" s="154"/>
      <c r="H340" s="154">
        <f>SUM(H341+H343)</f>
        <v>860</v>
      </c>
      <c r="I340" s="154">
        <f>SUM(I341)</f>
        <v>316.05</v>
      </c>
      <c r="J340" s="180">
        <f>SUM(J341+J343)</f>
        <v>0</v>
      </c>
      <c r="K340" s="180">
        <f aca="true" t="shared" si="4" ref="K340:Q340">K341</f>
        <v>0</v>
      </c>
      <c r="L340" s="185">
        <f t="shared" si="4"/>
        <v>0</v>
      </c>
      <c r="M340" s="180">
        <f t="shared" si="4"/>
        <v>0</v>
      </c>
      <c r="N340" s="180">
        <f t="shared" si="4"/>
        <v>0</v>
      </c>
      <c r="O340" s="180">
        <f t="shared" si="4"/>
        <v>0</v>
      </c>
      <c r="P340" s="181">
        <f t="shared" si="4"/>
        <v>990</v>
      </c>
      <c r="Q340" s="181">
        <f t="shared" si="4"/>
        <v>990</v>
      </c>
      <c r="R340" s="195"/>
    </row>
    <row r="341" spans="2:18" ht="48" hidden="1">
      <c r="B341" s="164" t="s">
        <v>344</v>
      </c>
      <c r="C341" s="58"/>
      <c r="D341" s="58"/>
      <c r="E341" s="154"/>
      <c r="F341" s="154"/>
      <c r="G341" s="154"/>
      <c r="H341" s="154">
        <v>860</v>
      </c>
      <c r="I341" s="154">
        <v>316.05</v>
      </c>
      <c r="J341" s="185">
        <v>0</v>
      </c>
      <c r="K341" s="180">
        <v>0</v>
      </c>
      <c r="L341" s="185">
        <v>0</v>
      </c>
      <c r="M341" s="180">
        <v>0</v>
      </c>
      <c r="N341" s="180">
        <v>0</v>
      </c>
      <c r="O341" s="180">
        <v>0</v>
      </c>
      <c r="P341" s="185">
        <v>990</v>
      </c>
      <c r="Q341" s="185">
        <v>990</v>
      </c>
      <c r="R341" s="195"/>
    </row>
    <row r="342" spans="2:18" ht="48" hidden="1">
      <c r="B342" s="166" t="s">
        <v>92</v>
      </c>
      <c r="C342" s="58"/>
      <c r="D342" s="58"/>
      <c r="E342" s="154"/>
      <c r="F342" s="154"/>
      <c r="G342" s="154"/>
      <c r="H342" s="154">
        <v>0</v>
      </c>
      <c r="I342" s="154">
        <v>0</v>
      </c>
      <c r="J342" s="180">
        <v>0</v>
      </c>
      <c r="K342" s="180">
        <v>0</v>
      </c>
      <c r="L342" s="180">
        <v>0</v>
      </c>
      <c r="M342" s="180">
        <v>0</v>
      </c>
      <c r="N342" s="180">
        <v>0</v>
      </c>
      <c r="O342" s="180">
        <v>0</v>
      </c>
      <c r="P342" s="154">
        <v>0</v>
      </c>
      <c r="Q342" s="154">
        <v>0</v>
      </c>
      <c r="R342" s="195"/>
    </row>
    <row r="343" spans="2:18" ht="24" hidden="1">
      <c r="B343" s="166" t="s">
        <v>93</v>
      </c>
      <c r="C343" s="58"/>
      <c r="D343" s="58"/>
      <c r="E343" s="154"/>
      <c r="F343" s="154"/>
      <c r="G343" s="154"/>
      <c r="H343" s="180">
        <v>0</v>
      </c>
      <c r="I343" s="154">
        <v>0</v>
      </c>
      <c r="J343" s="154">
        <v>0</v>
      </c>
      <c r="K343" s="180">
        <v>0</v>
      </c>
      <c r="L343" s="180">
        <v>0</v>
      </c>
      <c r="M343" s="180">
        <v>0</v>
      </c>
      <c r="N343" s="180">
        <v>0</v>
      </c>
      <c r="O343" s="180">
        <v>0</v>
      </c>
      <c r="P343" s="180">
        <v>0</v>
      </c>
      <c r="Q343" s="154">
        <v>0</v>
      </c>
      <c r="R343" s="195"/>
    </row>
    <row r="344" spans="2:18" ht="24" hidden="1">
      <c r="B344" s="166" t="s">
        <v>93</v>
      </c>
      <c r="C344" s="58"/>
      <c r="D344" s="58"/>
      <c r="E344" s="154"/>
      <c r="F344" s="154"/>
      <c r="G344" s="154"/>
      <c r="H344" s="154">
        <v>0</v>
      </c>
      <c r="I344" s="154">
        <v>0</v>
      </c>
      <c r="J344" s="180">
        <v>0</v>
      </c>
      <c r="K344" s="180">
        <v>0</v>
      </c>
      <c r="L344" s="180">
        <v>0</v>
      </c>
      <c r="M344" s="180">
        <v>0</v>
      </c>
      <c r="N344" s="180">
        <v>0</v>
      </c>
      <c r="O344" s="180">
        <v>0</v>
      </c>
      <c r="P344" s="154">
        <v>0</v>
      </c>
      <c r="Q344" s="154">
        <v>0</v>
      </c>
      <c r="R344" s="195"/>
    </row>
    <row r="345" spans="2:18" ht="12" hidden="1">
      <c r="B345" s="164" t="s">
        <v>105</v>
      </c>
      <c r="C345" s="58"/>
      <c r="D345" s="58"/>
      <c r="E345" s="154"/>
      <c r="F345" s="154"/>
      <c r="G345" s="154"/>
      <c r="H345" s="178">
        <f aca="true" t="shared" si="5" ref="H345:N345">SUM(H347+H355+H357)</f>
        <v>30391.7</v>
      </c>
      <c r="I345" s="178">
        <f t="shared" si="5"/>
        <v>7008.343999999999</v>
      </c>
      <c r="J345" s="186">
        <f t="shared" si="5"/>
        <v>0</v>
      </c>
      <c r="K345" s="178">
        <f t="shared" si="5"/>
        <v>0</v>
      </c>
      <c r="L345" s="178">
        <f t="shared" si="5"/>
        <v>0</v>
      </c>
      <c r="M345" s="178">
        <f t="shared" si="5"/>
        <v>0</v>
      </c>
      <c r="N345" s="178">
        <f t="shared" si="5"/>
        <v>0</v>
      </c>
      <c r="O345" s="186">
        <f>O347+O355+O357</f>
        <v>0</v>
      </c>
      <c r="P345" s="186">
        <f>P347+P355+P357</f>
        <v>33290.99999999999</v>
      </c>
      <c r="Q345" s="186">
        <f>Q347+Q355+Q357</f>
        <v>33290.99999999999</v>
      </c>
      <c r="R345" s="195"/>
    </row>
    <row r="346" spans="2:18" ht="36" hidden="1">
      <c r="B346" s="164" t="s">
        <v>345</v>
      </c>
      <c r="C346" s="58"/>
      <c r="D346" s="58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95"/>
    </row>
    <row r="347" spans="2:18" ht="12" hidden="1">
      <c r="B347" s="164" t="s">
        <v>346</v>
      </c>
      <c r="C347" s="58"/>
      <c r="D347" s="58"/>
      <c r="E347" s="154"/>
      <c r="F347" s="154"/>
      <c r="G347" s="154"/>
      <c r="H347" s="182">
        <f>H348+H349+H350+H351+H352+H353+H354</f>
        <v>130.5</v>
      </c>
      <c r="I347" s="182">
        <v>0</v>
      </c>
      <c r="J347" s="182">
        <f>SUM(J348+J349+J350+J351+J352+J353+J354)</f>
        <v>0</v>
      </c>
      <c r="K347" s="182">
        <v>0</v>
      </c>
      <c r="L347" s="182">
        <f>L348+L349+L350+L351+L352</f>
        <v>0</v>
      </c>
      <c r="M347" s="182">
        <f>M348+M349+M350+M351+M352</f>
        <v>0</v>
      </c>
      <c r="N347" s="182">
        <f>N348+N349+N350+N351+N352</f>
        <v>0</v>
      </c>
      <c r="O347" s="182">
        <f>O348+O349+O350+O351+O352</f>
        <v>0</v>
      </c>
      <c r="P347" s="182">
        <f>P348+P349+P350+P351+P352+P353+P354</f>
        <v>645.8</v>
      </c>
      <c r="Q347" s="182">
        <v>645.8</v>
      </c>
      <c r="R347" s="195"/>
    </row>
    <row r="348" spans="2:18" ht="24" hidden="1">
      <c r="B348" s="166" t="s">
        <v>106</v>
      </c>
      <c r="C348" s="58"/>
      <c r="D348" s="58"/>
      <c r="E348" s="154"/>
      <c r="F348" s="154"/>
      <c r="G348" s="154"/>
      <c r="H348" s="154">
        <v>0</v>
      </c>
      <c r="I348" s="180">
        <v>0</v>
      </c>
      <c r="J348" s="180">
        <v>0</v>
      </c>
      <c r="K348" s="180">
        <v>0</v>
      </c>
      <c r="L348" s="180">
        <v>0</v>
      </c>
      <c r="M348" s="180">
        <v>0</v>
      </c>
      <c r="N348" s="180">
        <v>0</v>
      </c>
      <c r="O348" s="180">
        <v>0</v>
      </c>
      <c r="P348" s="180">
        <v>31.8</v>
      </c>
      <c r="Q348" s="180">
        <v>31.8</v>
      </c>
      <c r="R348" s="195"/>
    </row>
    <row r="349" spans="2:18" ht="12" hidden="1">
      <c r="B349" s="166" t="s">
        <v>120</v>
      </c>
      <c r="C349" s="58"/>
      <c r="D349" s="58"/>
      <c r="E349" s="154"/>
      <c r="F349" s="154"/>
      <c r="G349" s="154"/>
      <c r="H349" s="154">
        <v>0</v>
      </c>
      <c r="I349" s="180">
        <v>0</v>
      </c>
      <c r="J349" s="180">
        <v>0</v>
      </c>
      <c r="K349" s="180">
        <v>0</v>
      </c>
      <c r="L349" s="180">
        <v>0</v>
      </c>
      <c r="M349" s="180">
        <v>0</v>
      </c>
      <c r="N349" s="180">
        <v>0</v>
      </c>
      <c r="O349" s="180">
        <v>0</v>
      </c>
      <c r="P349" s="180">
        <v>0</v>
      </c>
      <c r="Q349" s="180">
        <v>0</v>
      </c>
      <c r="R349" s="195"/>
    </row>
    <row r="350" spans="2:18" ht="24" hidden="1">
      <c r="B350" s="166" t="s">
        <v>91</v>
      </c>
      <c r="C350" s="58"/>
      <c r="D350" s="58"/>
      <c r="E350" s="154"/>
      <c r="F350" s="154"/>
      <c r="G350" s="154"/>
      <c r="H350" s="154">
        <v>0</v>
      </c>
      <c r="I350" s="180">
        <v>0</v>
      </c>
      <c r="J350" s="180">
        <v>0</v>
      </c>
      <c r="K350" s="180">
        <v>0</v>
      </c>
      <c r="L350" s="180">
        <v>0</v>
      </c>
      <c r="M350" s="180">
        <v>0</v>
      </c>
      <c r="N350" s="180">
        <v>0</v>
      </c>
      <c r="O350" s="180">
        <v>0</v>
      </c>
      <c r="P350" s="180">
        <v>520.5</v>
      </c>
      <c r="Q350" s="180">
        <v>520.5</v>
      </c>
      <c r="R350" s="195"/>
    </row>
    <row r="351" spans="2:18" ht="24" hidden="1">
      <c r="B351" s="166" t="s">
        <v>74</v>
      </c>
      <c r="C351" s="58"/>
      <c r="D351" s="58"/>
      <c r="E351" s="154"/>
      <c r="F351" s="154"/>
      <c r="G351" s="154"/>
      <c r="H351" s="154">
        <v>0</v>
      </c>
      <c r="I351" s="180">
        <v>0</v>
      </c>
      <c r="J351" s="180">
        <v>0</v>
      </c>
      <c r="K351" s="180">
        <v>0</v>
      </c>
      <c r="L351" s="180">
        <v>0</v>
      </c>
      <c r="M351" s="180">
        <v>0</v>
      </c>
      <c r="N351" s="180">
        <v>0</v>
      </c>
      <c r="O351" s="180">
        <v>0</v>
      </c>
      <c r="P351" s="180">
        <v>0</v>
      </c>
      <c r="Q351" s="180">
        <v>0</v>
      </c>
      <c r="R351" s="195"/>
    </row>
    <row r="352" spans="2:18" ht="48" hidden="1">
      <c r="B352" s="166" t="s">
        <v>131</v>
      </c>
      <c r="C352" s="58"/>
      <c r="D352" s="58"/>
      <c r="E352" s="154"/>
      <c r="F352" s="154"/>
      <c r="G352" s="154"/>
      <c r="H352" s="154">
        <v>0</v>
      </c>
      <c r="I352" s="180">
        <v>0</v>
      </c>
      <c r="J352" s="180">
        <v>0</v>
      </c>
      <c r="K352" s="180">
        <v>0</v>
      </c>
      <c r="L352" s="180">
        <v>0</v>
      </c>
      <c r="M352" s="180">
        <v>0</v>
      </c>
      <c r="N352" s="180">
        <v>0</v>
      </c>
      <c r="O352" s="180">
        <v>0</v>
      </c>
      <c r="P352" s="180">
        <v>0</v>
      </c>
      <c r="Q352" s="180">
        <v>0</v>
      </c>
      <c r="R352" s="195"/>
    </row>
    <row r="353" spans="2:18" ht="36" hidden="1">
      <c r="B353" s="166" t="s">
        <v>135</v>
      </c>
      <c r="C353" s="58"/>
      <c r="D353" s="58"/>
      <c r="E353" s="154"/>
      <c r="F353" s="154"/>
      <c r="G353" s="154"/>
      <c r="H353" s="154">
        <v>0.4</v>
      </c>
      <c r="I353" s="180">
        <v>0</v>
      </c>
      <c r="J353" s="154">
        <v>0</v>
      </c>
      <c r="K353" s="180">
        <v>0</v>
      </c>
      <c r="L353" s="180">
        <v>0</v>
      </c>
      <c r="M353" s="180">
        <v>0</v>
      </c>
      <c r="N353" s="180">
        <v>0</v>
      </c>
      <c r="O353" s="180">
        <v>0</v>
      </c>
      <c r="P353" s="180">
        <v>0.4</v>
      </c>
      <c r="Q353" s="180">
        <v>0.4</v>
      </c>
      <c r="R353" s="195"/>
    </row>
    <row r="354" spans="2:18" ht="24" hidden="1">
      <c r="B354" s="166" t="s">
        <v>136</v>
      </c>
      <c r="C354" s="58"/>
      <c r="D354" s="58"/>
      <c r="E354" s="154"/>
      <c r="F354" s="154"/>
      <c r="G354" s="154"/>
      <c r="H354" s="154">
        <v>130.1</v>
      </c>
      <c r="I354" s="180">
        <v>0</v>
      </c>
      <c r="J354" s="180">
        <v>0</v>
      </c>
      <c r="K354" s="180">
        <v>0</v>
      </c>
      <c r="L354" s="180">
        <v>0</v>
      </c>
      <c r="M354" s="180">
        <v>0</v>
      </c>
      <c r="N354" s="180">
        <v>0</v>
      </c>
      <c r="O354" s="180">
        <v>0</v>
      </c>
      <c r="P354" s="180">
        <v>93.1</v>
      </c>
      <c r="Q354" s="180">
        <v>93.1</v>
      </c>
      <c r="R354" s="195"/>
    </row>
    <row r="355" spans="2:18" ht="24" hidden="1">
      <c r="B355" s="164" t="s">
        <v>347</v>
      </c>
      <c r="C355" s="58"/>
      <c r="D355" s="58"/>
      <c r="E355" s="154"/>
      <c r="F355" s="154"/>
      <c r="G355" s="154"/>
      <c r="H355" s="182">
        <f>SUM(H356)</f>
        <v>1550</v>
      </c>
      <c r="I355" s="182">
        <f>SUM(I356)</f>
        <v>116.4</v>
      </c>
      <c r="J355" s="184">
        <f>SUM(J356)</f>
        <v>0</v>
      </c>
      <c r="K355" s="184">
        <f>SUM(K356)</f>
        <v>0</v>
      </c>
      <c r="L355" s="184">
        <f aca="true" t="shared" si="6" ref="L355:Q355">L356</f>
        <v>0</v>
      </c>
      <c r="M355" s="184">
        <f t="shared" si="6"/>
        <v>0</v>
      </c>
      <c r="N355" s="184">
        <f t="shared" si="6"/>
        <v>0</v>
      </c>
      <c r="O355" s="184">
        <f t="shared" si="6"/>
        <v>0</v>
      </c>
      <c r="P355" s="184">
        <f t="shared" si="6"/>
        <v>1664.4</v>
      </c>
      <c r="Q355" s="184">
        <f t="shared" si="6"/>
        <v>1664.4</v>
      </c>
      <c r="R355" s="195"/>
    </row>
    <row r="356" spans="2:18" ht="24" hidden="1">
      <c r="B356" s="166" t="s">
        <v>111</v>
      </c>
      <c r="C356" s="58"/>
      <c r="D356" s="58"/>
      <c r="E356" s="154"/>
      <c r="F356" s="154"/>
      <c r="G356" s="154"/>
      <c r="H356" s="154">
        <v>1550</v>
      </c>
      <c r="I356" s="180">
        <v>116.4</v>
      </c>
      <c r="J356" s="180">
        <v>0</v>
      </c>
      <c r="K356" s="180">
        <v>0</v>
      </c>
      <c r="L356" s="180">
        <v>0</v>
      </c>
      <c r="M356" s="180">
        <v>0</v>
      </c>
      <c r="N356" s="180">
        <v>0</v>
      </c>
      <c r="O356" s="180">
        <v>0</v>
      </c>
      <c r="P356" s="180">
        <v>1664.4</v>
      </c>
      <c r="Q356" s="180">
        <v>1664.4</v>
      </c>
      <c r="R356" s="195"/>
    </row>
    <row r="357" spans="2:18" ht="24" hidden="1">
      <c r="B357" s="164" t="s">
        <v>348</v>
      </c>
      <c r="C357" s="58"/>
      <c r="D357" s="58"/>
      <c r="E357" s="154"/>
      <c r="F357" s="154"/>
      <c r="G357" s="154"/>
      <c r="H357" s="182">
        <f>H358+H359+H360+H362+H363+H364+H365+H366+H367+H368+H369+H370+H372+H373+H371</f>
        <v>28711.2</v>
      </c>
      <c r="I357" s="182">
        <f>I358+I359+I360+I362+I363+I364+I365+I366+I367+I368+I369+I370+I371+I372+I373</f>
        <v>6891.9439999999995</v>
      </c>
      <c r="J357" s="199">
        <f>SUM(J358+J359+J362+J363+J364+J366+J368+J360+J361+J367+J369+J370+J371+J372+J373)</f>
        <v>0</v>
      </c>
      <c r="K357" s="182">
        <f>SUM(K358+K359+K362+K363+K364+K366+K368+K367+K369+K370+K371+K372+K373)</f>
        <v>0</v>
      </c>
      <c r="L357" s="184">
        <f>L358+L359+L360+L362+L363+L364+L366+L368</f>
        <v>0</v>
      </c>
      <c r="M357" s="184">
        <f>M358+M359+M360+M362+M363+M364+M366+M368</f>
        <v>0</v>
      </c>
      <c r="N357" s="184">
        <f>N358+N359+N360+N362+N363+N364+N365+N366+N368</f>
        <v>0</v>
      </c>
      <c r="O357" s="198">
        <f>O358+O359+O360+O362+O363+O364+O365+O366+O368</f>
        <v>0</v>
      </c>
      <c r="P357" s="182">
        <f>P358+P359+P360+P362+P363+P364+P365+P366+P367+P368+P369+P370+P371+P372+P373</f>
        <v>30980.799999999996</v>
      </c>
      <c r="Q357" s="182">
        <f>Q358+Q359+Q360+Q362+Q363+Q364+Q365+Q366+Q367+Q368+Q369+Q370+Q371+Q372+Q373</f>
        <v>30980.799999999996</v>
      </c>
      <c r="R357" s="195"/>
    </row>
    <row r="358" spans="2:18" ht="24" hidden="1">
      <c r="B358" s="166" t="s">
        <v>349</v>
      </c>
      <c r="C358" s="58"/>
      <c r="D358" s="58"/>
      <c r="E358" s="154"/>
      <c r="F358" s="154"/>
      <c r="G358" s="154"/>
      <c r="H358" s="154">
        <v>788</v>
      </c>
      <c r="I358" s="154">
        <v>0</v>
      </c>
      <c r="J358" s="180">
        <v>0</v>
      </c>
      <c r="K358" s="180">
        <v>0</v>
      </c>
      <c r="L358" s="180">
        <v>0</v>
      </c>
      <c r="M358" s="180">
        <v>0</v>
      </c>
      <c r="N358" s="180">
        <v>0</v>
      </c>
      <c r="O358" s="180">
        <v>0</v>
      </c>
      <c r="P358" s="154">
        <v>0</v>
      </c>
      <c r="Q358" s="154">
        <v>0</v>
      </c>
      <c r="R358" s="195"/>
    </row>
    <row r="359" spans="2:18" ht="12" hidden="1">
      <c r="B359" s="166" t="s">
        <v>350</v>
      </c>
      <c r="C359" s="58"/>
      <c r="D359" s="58"/>
      <c r="E359" s="154"/>
      <c r="F359" s="154"/>
      <c r="G359" s="154"/>
      <c r="H359" s="154">
        <f>523.2+26.7</f>
        <v>549.9000000000001</v>
      </c>
      <c r="I359" s="154">
        <v>0</v>
      </c>
      <c r="J359" s="180">
        <v>0</v>
      </c>
      <c r="K359" s="180">
        <v>0</v>
      </c>
      <c r="L359" s="180">
        <v>0</v>
      </c>
      <c r="M359" s="180">
        <v>0</v>
      </c>
      <c r="N359" s="180">
        <v>0</v>
      </c>
      <c r="O359" s="180">
        <v>0</v>
      </c>
      <c r="P359" s="154">
        <v>0</v>
      </c>
      <c r="Q359" s="154">
        <v>0</v>
      </c>
      <c r="R359" s="195"/>
    </row>
    <row r="360" spans="2:18" ht="48" hidden="1">
      <c r="B360" s="166" t="s">
        <v>249</v>
      </c>
      <c r="C360" s="58"/>
      <c r="D360" s="58"/>
      <c r="E360" s="154"/>
      <c r="F360" s="154"/>
      <c r="G360" s="154"/>
      <c r="H360" s="154">
        <v>0</v>
      </c>
      <c r="I360" s="154">
        <v>0</v>
      </c>
      <c r="J360" s="180">
        <v>0</v>
      </c>
      <c r="K360" s="180">
        <v>0</v>
      </c>
      <c r="L360" s="180">
        <v>0</v>
      </c>
      <c r="M360" s="180">
        <v>0</v>
      </c>
      <c r="N360" s="180">
        <v>0</v>
      </c>
      <c r="O360" s="180">
        <v>0</v>
      </c>
      <c r="P360" s="154">
        <v>0</v>
      </c>
      <c r="Q360" s="154">
        <v>0</v>
      </c>
      <c r="R360" s="195"/>
    </row>
    <row r="361" spans="2:18" ht="48" hidden="1">
      <c r="B361" s="166" t="s">
        <v>132</v>
      </c>
      <c r="C361" s="58"/>
      <c r="D361" s="58"/>
      <c r="E361" s="154"/>
      <c r="F361" s="154"/>
      <c r="G361" s="154"/>
      <c r="H361" s="154">
        <v>0</v>
      </c>
      <c r="I361" s="154">
        <v>0</v>
      </c>
      <c r="J361" s="180">
        <v>0</v>
      </c>
      <c r="K361" s="180">
        <v>0</v>
      </c>
      <c r="L361" s="180">
        <v>0</v>
      </c>
      <c r="M361" s="180">
        <v>0</v>
      </c>
      <c r="N361" s="180">
        <v>0</v>
      </c>
      <c r="O361" s="180">
        <v>0</v>
      </c>
      <c r="P361" s="154">
        <v>0</v>
      </c>
      <c r="Q361" s="154">
        <v>0</v>
      </c>
      <c r="R361" s="195"/>
    </row>
    <row r="362" spans="2:18" ht="24" hidden="1">
      <c r="B362" s="166" t="s">
        <v>107</v>
      </c>
      <c r="C362" s="58"/>
      <c r="D362" s="58"/>
      <c r="E362" s="154"/>
      <c r="F362" s="154"/>
      <c r="G362" s="154"/>
      <c r="H362" s="154">
        <v>0</v>
      </c>
      <c r="I362" s="180">
        <v>0</v>
      </c>
      <c r="J362" s="180">
        <v>0</v>
      </c>
      <c r="K362" s="180">
        <v>0</v>
      </c>
      <c r="L362" s="180">
        <v>0</v>
      </c>
      <c r="M362" s="180">
        <v>0</v>
      </c>
      <c r="N362" s="180">
        <v>0</v>
      </c>
      <c r="O362" s="180">
        <v>0</v>
      </c>
      <c r="P362" s="180">
        <v>0</v>
      </c>
      <c r="Q362" s="180">
        <v>0</v>
      </c>
      <c r="R362" s="195"/>
    </row>
    <row r="363" spans="2:18" ht="24" hidden="1">
      <c r="B363" s="166" t="s">
        <v>107</v>
      </c>
      <c r="C363" s="58"/>
      <c r="D363" s="58"/>
      <c r="E363" s="154"/>
      <c r="F363" s="154"/>
      <c r="G363" s="154"/>
      <c r="H363" s="154">
        <v>0</v>
      </c>
      <c r="I363" s="180">
        <v>0</v>
      </c>
      <c r="J363" s="185">
        <v>0</v>
      </c>
      <c r="K363" s="180">
        <v>0</v>
      </c>
      <c r="L363" s="180">
        <v>0</v>
      </c>
      <c r="M363" s="180">
        <v>0</v>
      </c>
      <c r="N363" s="180">
        <v>0</v>
      </c>
      <c r="O363" s="180">
        <v>0</v>
      </c>
      <c r="P363" s="180">
        <v>0</v>
      </c>
      <c r="Q363" s="180">
        <v>0</v>
      </c>
      <c r="R363" s="195"/>
    </row>
    <row r="364" spans="2:18" ht="16.5" customHeight="1" hidden="1">
      <c r="B364" s="166" t="s">
        <v>108</v>
      </c>
      <c r="C364" s="58"/>
      <c r="D364" s="58"/>
      <c r="E364" s="154"/>
      <c r="F364" s="154"/>
      <c r="G364" s="154"/>
      <c r="H364" s="154">
        <v>0</v>
      </c>
      <c r="I364" s="180">
        <v>0</v>
      </c>
      <c r="J364" s="154">
        <v>0</v>
      </c>
      <c r="K364" s="180">
        <v>0</v>
      </c>
      <c r="L364" s="180">
        <v>0</v>
      </c>
      <c r="M364" s="180">
        <v>0</v>
      </c>
      <c r="N364" s="180">
        <v>0</v>
      </c>
      <c r="O364" s="180">
        <v>0</v>
      </c>
      <c r="P364" s="180">
        <v>0</v>
      </c>
      <c r="Q364" s="180">
        <v>0</v>
      </c>
      <c r="R364" s="195"/>
    </row>
    <row r="365" spans="2:18" ht="18.75" customHeight="1" hidden="1">
      <c r="B365" s="166" t="s">
        <v>108</v>
      </c>
      <c r="C365" s="58"/>
      <c r="D365" s="58"/>
      <c r="E365" s="154"/>
      <c r="F365" s="154"/>
      <c r="G365" s="154"/>
      <c r="H365" s="154">
        <v>0</v>
      </c>
      <c r="I365" s="180">
        <v>0</v>
      </c>
      <c r="J365" s="154">
        <v>0</v>
      </c>
      <c r="K365" s="180">
        <v>0</v>
      </c>
      <c r="L365" s="180">
        <v>0</v>
      </c>
      <c r="M365" s="180">
        <v>0</v>
      </c>
      <c r="N365" s="180">
        <v>0</v>
      </c>
      <c r="O365" s="180">
        <v>0</v>
      </c>
      <c r="P365" s="180">
        <v>0</v>
      </c>
      <c r="Q365" s="180">
        <v>0</v>
      </c>
      <c r="R365" s="195"/>
    </row>
    <row r="366" spans="2:18" ht="24" hidden="1">
      <c r="B366" s="166" t="s">
        <v>109</v>
      </c>
      <c r="C366" s="58"/>
      <c r="D366" s="58"/>
      <c r="E366" s="154"/>
      <c r="F366" s="154"/>
      <c r="G366" s="154"/>
      <c r="H366" s="154">
        <v>0</v>
      </c>
      <c r="I366" s="180">
        <v>0</v>
      </c>
      <c r="J366" s="180">
        <v>0</v>
      </c>
      <c r="K366" s="180">
        <v>0</v>
      </c>
      <c r="L366" s="180">
        <v>0</v>
      </c>
      <c r="M366" s="180">
        <v>0</v>
      </c>
      <c r="N366" s="180">
        <v>0</v>
      </c>
      <c r="O366" s="180">
        <v>0</v>
      </c>
      <c r="P366" s="180">
        <f>1300+200</f>
        <v>1500</v>
      </c>
      <c r="Q366" s="180">
        <f>1300+200</f>
        <v>1500</v>
      </c>
      <c r="R366" s="195"/>
    </row>
    <row r="367" spans="2:18" ht="79.5" customHeight="1" hidden="1">
      <c r="B367" s="166" t="s">
        <v>137</v>
      </c>
      <c r="C367" s="58"/>
      <c r="D367" s="58"/>
      <c r="E367" s="154"/>
      <c r="F367" s="154"/>
      <c r="G367" s="154"/>
      <c r="H367" s="154">
        <v>0</v>
      </c>
      <c r="I367" s="180">
        <v>0</v>
      </c>
      <c r="J367" s="154">
        <v>0</v>
      </c>
      <c r="K367" s="180">
        <v>0</v>
      </c>
      <c r="L367" s="180">
        <v>0</v>
      </c>
      <c r="M367" s="180">
        <v>0</v>
      </c>
      <c r="N367" s="180">
        <v>0</v>
      </c>
      <c r="O367" s="180">
        <v>0</v>
      </c>
      <c r="P367" s="180">
        <v>350</v>
      </c>
      <c r="Q367" s="180">
        <v>350</v>
      </c>
      <c r="R367" s="195"/>
    </row>
    <row r="368" spans="2:18" ht="48" hidden="1">
      <c r="B368" s="166" t="s">
        <v>110</v>
      </c>
      <c r="C368" s="58"/>
      <c r="D368" s="58"/>
      <c r="E368" s="154"/>
      <c r="F368" s="154"/>
      <c r="G368" s="154"/>
      <c r="H368" s="154">
        <v>2000</v>
      </c>
      <c r="I368" s="180">
        <v>0</v>
      </c>
      <c r="J368" s="154">
        <v>0</v>
      </c>
      <c r="K368" s="180">
        <v>0</v>
      </c>
      <c r="L368" s="180">
        <v>0</v>
      </c>
      <c r="M368" s="180">
        <v>0</v>
      </c>
      <c r="N368" s="180">
        <v>0</v>
      </c>
      <c r="O368" s="180">
        <v>0</v>
      </c>
      <c r="P368" s="180">
        <v>3150</v>
      </c>
      <c r="Q368" s="180">
        <v>3150</v>
      </c>
      <c r="R368" s="195"/>
    </row>
    <row r="369" spans="2:18" ht="36" hidden="1">
      <c r="B369" s="166" t="s">
        <v>138</v>
      </c>
      <c r="C369" s="58"/>
      <c r="D369" s="58"/>
      <c r="E369" s="154"/>
      <c r="F369" s="154"/>
      <c r="G369" s="154"/>
      <c r="H369" s="180">
        <v>7082.3</v>
      </c>
      <c r="I369" s="180">
        <v>1879.963</v>
      </c>
      <c r="J369" s="180">
        <v>0</v>
      </c>
      <c r="K369" s="180">
        <v>0</v>
      </c>
      <c r="L369" s="180">
        <v>0</v>
      </c>
      <c r="M369" s="180">
        <v>0</v>
      </c>
      <c r="N369" s="180">
        <v>0</v>
      </c>
      <c r="O369" s="180">
        <v>0</v>
      </c>
      <c r="P369" s="180">
        <v>7082.4</v>
      </c>
      <c r="Q369" s="180">
        <v>7082.4</v>
      </c>
      <c r="R369" s="195"/>
    </row>
    <row r="370" spans="2:18" ht="36" hidden="1">
      <c r="B370" s="166" t="s">
        <v>139</v>
      </c>
      <c r="C370" s="58"/>
      <c r="D370" s="58"/>
      <c r="E370" s="154"/>
      <c r="F370" s="154"/>
      <c r="G370" s="154"/>
      <c r="H370" s="180">
        <v>1800</v>
      </c>
      <c r="I370" s="180">
        <v>529.682</v>
      </c>
      <c r="J370" s="180">
        <v>0</v>
      </c>
      <c r="K370" s="180">
        <v>0</v>
      </c>
      <c r="L370" s="180">
        <v>0</v>
      </c>
      <c r="M370" s="180">
        <v>0</v>
      </c>
      <c r="N370" s="180">
        <v>0</v>
      </c>
      <c r="O370" s="180">
        <v>0</v>
      </c>
      <c r="P370" s="180">
        <v>1871</v>
      </c>
      <c r="Q370" s="180">
        <v>1871</v>
      </c>
      <c r="R370" s="195"/>
    </row>
    <row r="371" spans="2:18" ht="36" hidden="1">
      <c r="B371" s="166" t="s">
        <v>140</v>
      </c>
      <c r="C371" s="58"/>
      <c r="D371" s="58"/>
      <c r="E371" s="154"/>
      <c r="F371" s="154"/>
      <c r="G371" s="154"/>
      <c r="H371" s="180">
        <v>0</v>
      </c>
      <c r="I371" s="180">
        <v>0</v>
      </c>
      <c r="J371" s="180">
        <v>0</v>
      </c>
      <c r="K371" s="180">
        <v>0</v>
      </c>
      <c r="L371" s="180">
        <v>0</v>
      </c>
      <c r="M371" s="180">
        <v>0</v>
      </c>
      <c r="N371" s="180">
        <v>0</v>
      </c>
      <c r="O371" s="180">
        <v>0</v>
      </c>
      <c r="P371" s="180">
        <v>45</v>
      </c>
      <c r="Q371" s="180">
        <v>45</v>
      </c>
      <c r="R371" s="195"/>
    </row>
    <row r="372" spans="2:18" ht="36" hidden="1">
      <c r="B372" s="166" t="s">
        <v>141</v>
      </c>
      <c r="C372" s="58"/>
      <c r="D372" s="58"/>
      <c r="E372" s="154"/>
      <c r="F372" s="154"/>
      <c r="G372" s="154"/>
      <c r="H372" s="180">
        <v>14739.2</v>
      </c>
      <c r="I372" s="180">
        <v>3999.301</v>
      </c>
      <c r="J372" s="180">
        <v>0</v>
      </c>
      <c r="K372" s="180">
        <v>0</v>
      </c>
      <c r="L372" s="180">
        <v>0</v>
      </c>
      <c r="M372" s="180">
        <v>0</v>
      </c>
      <c r="N372" s="180">
        <v>0</v>
      </c>
      <c r="O372" s="180">
        <v>0</v>
      </c>
      <c r="P372" s="180">
        <v>14739.3</v>
      </c>
      <c r="Q372" s="180">
        <v>14739.3</v>
      </c>
      <c r="R372" s="195"/>
    </row>
    <row r="373" spans="2:18" ht="48" hidden="1">
      <c r="B373" s="166" t="s">
        <v>142</v>
      </c>
      <c r="C373" s="58"/>
      <c r="D373" s="58"/>
      <c r="E373" s="154"/>
      <c r="F373" s="154"/>
      <c r="G373" s="154"/>
      <c r="H373" s="180">
        <v>1751.8</v>
      </c>
      <c r="I373" s="180">
        <v>482.998</v>
      </c>
      <c r="J373" s="180">
        <v>0</v>
      </c>
      <c r="K373" s="180">
        <v>0</v>
      </c>
      <c r="L373" s="180">
        <v>0</v>
      </c>
      <c r="M373" s="180">
        <v>0</v>
      </c>
      <c r="N373" s="180">
        <v>0</v>
      </c>
      <c r="O373" s="180">
        <v>0</v>
      </c>
      <c r="P373" s="180">
        <v>2243.1</v>
      </c>
      <c r="Q373" s="180">
        <v>2243.1</v>
      </c>
      <c r="R373" s="195"/>
    </row>
    <row r="374" spans="2:18" ht="12" hidden="1">
      <c r="B374" s="164" t="s">
        <v>112</v>
      </c>
      <c r="C374" s="58"/>
      <c r="D374" s="58"/>
      <c r="E374" s="154"/>
      <c r="F374" s="154"/>
      <c r="G374" s="154"/>
      <c r="H374" s="178">
        <f>H377+H386+H389+H394</f>
        <v>5100.071000000001</v>
      </c>
      <c r="I374" s="190">
        <f>I377+I386</f>
        <v>888.9739999999999</v>
      </c>
      <c r="J374" s="190">
        <f>J377+J386+J389</f>
        <v>0</v>
      </c>
      <c r="K374" s="190">
        <f>SUM(K377+K386+K389)</f>
        <v>0</v>
      </c>
      <c r="L374" s="178">
        <f>L377+L386+L389</f>
        <v>0</v>
      </c>
      <c r="M374" s="178">
        <f>M377+M386+M389</f>
        <v>0</v>
      </c>
      <c r="N374" s="178">
        <f>N377+N386+N389</f>
        <v>0</v>
      </c>
      <c r="O374" s="178">
        <f>SUM(O377+O386+O389)</f>
        <v>0</v>
      </c>
      <c r="P374" s="178">
        <f>P377+P386+P389</f>
        <v>4309.6</v>
      </c>
      <c r="Q374" s="178">
        <f>Q377+Q386+Q389</f>
        <v>4309.6</v>
      </c>
      <c r="R374" s="195"/>
    </row>
    <row r="375" spans="2:18" ht="36" hidden="1">
      <c r="B375" s="164" t="s">
        <v>351</v>
      </c>
      <c r="C375" s="58"/>
      <c r="D375" s="58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95"/>
    </row>
    <row r="376" spans="2:18" ht="108" hidden="1">
      <c r="B376" s="164" t="s">
        <v>352</v>
      </c>
      <c r="C376" s="58"/>
      <c r="D376" s="58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95"/>
    </row>
    <row r="377" spans="2:18" ht="12" hidden="1">
      <c r="B377" s="170" t="s">
        <v>353</v>
      </c>
      <c r="C377" s="58"/>
      <c r="D377" s="58"/>
      <c r="E377" s="154"/>
      <c r="F377" s="154"/>
      <c r="G377" s="154"/>
      <c r="H377" s="184">
        <f>H380+H381+H382+H383+H384+H385+H379</f>
        <v>3982.2000000000003</v>
      </c>
      <c r="I377" s="184">
        <f>I379+I383</f>
        <v>856.679</v>
      </c>
      <c r="J377" s="184">
        <f>SUM(J380+J381+J382+J378+J379+J383+J384+J385)</f>
        <v>0</v>
      </c>
      <c r="K377" s="184">
        <f>SUM(K380+K381+K382+K378+K379+K383+K384)</f>
        <v>0</v>
      </c>
      <c r="L377" s="182">
        <f>L378+L380+L381+L382</f>
        <v>0</v>
      </c>
      <c r="M377" s="182">
        <f>M378+M380+M381+M382</f>
        <v>0</v>
      </c>
      <c r="N377" s="182">
        <f>N378+N380+N381+N382</f>
        <v>0</v>
      </c>
      <c r="O377" s="182">
        <f>O378+O380+O381+O382</f>
        <v>0</v>
      </c>
      <c r="P377" s="182">
        <f>P378+P380+P381+P382+P383+P384+P385</f>
        <v>3217.6000000000004</v>
      </c>
      <c r="Q377" s="182">
        <f>Q378+Q380+Q381+Q382+Q383+Q384+Q385</f>
        <v>3217.6000000000004</v>
      </c>
      <c r="R377" s="195"/>
    </row>
    <row r="378" spans="2:18" ht="48" hidden="1">
      <c r="B378" s="166" t="s">
        <v>92</v>
      </c>
      <c r="C378" s="58"/>
      <c r="D378" s="58"/>
      <c r="E378" s="154"/>
      <c r="F378" s="154"/>
      <c r="G378" s="154"/>
      <c r="H378" s="180">
        <v>0</v>
      </c>
      <c r="I378" s="180">
        <v>0</v>
      </c>
      <c r="J378" s="180">
        <v>0</v>
      </c>
      <c r="K378" s="180">
        <v>0</v>
      </c>
      <c r="L378" s="180">
        <v>0</v>
      </c>
      <c r="M378" s="180">
        <v>0</v>
      </c>
      <c r="N378" s="180">
        <v>0</v>
      </c>
      <c r="O378" s="180">
        <v>0</v>
      </c>
      <c r="P378" s="180">
        <v>0</v>
      </c>
      <c r="Q378" s="180">
        <v>0</v>
      </c>
      <c r="R378" s="195"/>
    </row>
    <row r="379" spans="2:18" ht="36" hidden="1">
      <c r="B379" s="166" t="s">
        <v>354</v>
      </c>
      <c r="C379" s="58"/>
      <c r="D379" s="58"/>
      <c r="E379" s="154"/>
      <c r="F379" s="154"/>
      <c r="G379" s="154"/>
      <c r="H379" s="180">
        <v>707.1</v>
      </c>
      <c r="I379" s="180">
        <v>176.775</v>
      </c>
      <c r="J379" s="180">
        <v>0</v>
      </c>
      <c r="K379" s="180">
        <v>0</v>
      </c>
      <c r="L379" s="180">
        <v>0</v>
      </c>
      <c r="M379" s="180">
        <v>0</v>
      </c>
      <c r="N379" s="180">
        <v>0</v>
      </c>
      <c r="O379" s="180">
        <v>0</v>
      </c>
      <c r="P379" s="180">
        <v>0</v>
      </c>
      <c r="Q379" s="180">
        <v>0</v>
      </c>
      <c r="R379" s="195"/>
    </row>
    <row r="380" spans="2:18" ht="24" hidden="1">
      <c r="B380" s="164" t="s">
        <v>355</v>
      </c>
      <c r="C380" s="58"/>
      <c r="D380" s="58"/>
      <c r="E380" s="154"/>
      <c r="F380" s="154"/>
      <c r="G380" s="154"/>
      <c r="H380" s="154">
        <v>0</v>
      </c>
      <c r="I380" s="180">
        <v>0</v>
      </c>
      <c r="J380" s="180">
        <v>0</v>
      </c>
      <c r="K380" s="180">
        <v>0</v>
      </c>
      <c r="L380" s="180">
        <v>0</v>
      </c>
      <c r="M380" s="180">
        <v>0</v>
      </c>
      <c r="N380" s="180">
        <v>0</v>
      </c>
      <c r="O380" s="180">
        <v>0</v>
      </c>
      <c r="P380" s="180">
        <v>0</v>
      </c>
      <c r="Q380" s="180">
        <v>0</v>
      </c>
      <c r="R380" s="195"/>
    </row>
    <row r="381" spans="2:18" ht="24" hidden="1">
      <c r="B381" s="164" t="s">
        <v>356</v>
      </c>
      <c r="C381" s="58"/>
      <c r="D381" s="58"/>
      <c r="E381" s="154"/>
      <c r="F381" s="154"/>
      <c r="G381" s="154"/>
      <c r="H381" s="154">
        <v>452.3</v>
      </c>
      <c r="I381" s="180">
        <v>0</v>
      </c>
      <c r="J381" s="180">
        <v>0</v>
      </c>
      <c r="K381" s="180">
        <v>0</v>
      </c>
      <c r="L381" s="180">
        <v>0</v>
      </c>
      <c r="M381" s="180">
        <v>0</v>
      </c>
      <c r="N381" s="180">
        <v>0</v>
      </c>
      <c r="O381" s="180">
        <v>0</v>
      </c>
      <c r="P381" s="180">
        <v>465.4</v>
      </c>
      <c r="Q381" s="180">
        <v>465.4</v>
      </c>
      <c r="R381" s="195"/>
    </row>
    <row r="382" spans="2:18" ht="36" hidden="1">
      <c r="B382" s="164" t="s">
        <v>357</v>
      </c>
      <c r="C382" s="58"/>
      <c r="D382" s="58"/>
      <c r="E382" s="154"/>
      <c r="F382" s="154"/>
      <c r="G382" s="154"/>
      <c r="H382" s="154">
        <v>0</v>
      </c>
      <c r="I382" s="180">
        <v>0</v>
      </c>
      <c r="J382" s="180">
        <v>0</v>
      </c>
      <c r="K382" s="180">
        <v>0</v>
      </c>
      <c r="L382" s="180">
        <v>0</v>
      </c>
      <c r="M382" s="180">
        <v>0</v>
      </c>
      <c r="N382" s="180">
        <v>0</v>
      </c>
      <c r="O382" s="180">
        <v>0</v>
      </c>
      <c r="P382" s="180">
        <v>0</v>
      </c>
      <c r="Q382" s="180">
        <v>0</v>
      </c>
      <c r="R382" s="195"/>
    </row>
    <row r="383" spans="2:18" ht="24" hidden="1">
      <c r="B383" s="166" t="s">
        <v>143</v>
      </c>
      <c r="C383" s="58"/>
      <c r="D383" s="58"/>
      <c r="E383" s="154"/>
      <c r="F383" s="154"/>
      <c r="G383" s="154"/>
      <c r="H383" s="180">
        <v>2745</v>
      </c>
      <c r="I383" s="180">
        <v>679.904</v>
      </c>
      <c r="J383" s="180">
        <v>0</v>
      </c>
      <c r="K383" s="180">
        <v>0</v>
      </c>
      <c r="L383" s="180">
        <v>0</v>
      </c>
      <c r="M383" s="180">
        <v>0</v>
      </c>
      <c r="N383" s="180">
        <v>0</v>
      </c>
      <c r="O383" s="180">
        <v>0</v>
      </c>
      <c r="P383" s="180">
        <v>2516.1</v>
      </c>
      <c r="Q383" s="180">
        <v>2516.1</v>
      </c>
      <c r="R383" s="195"/>
    </row>
    <row r="384" spans="2:18" ht="36" hidden="1">
      <c r="B384" s="166" t="s">
        <v>144</v>
      </c>
      <c r="C384" s="58"/>
      <c r="D384" s="58"/>
      <c r="E384" s="154"/>
      <c r="F384" s="154"/>
      <c r="G384" s="154"/>
      <c r="H384" s="180">
        <v>32.5</v>
      </c>
      <c r="I384" s="180">
        <v>0</v>
      </c>
      <c r="J384" s="180">
        <v>0</v>
      </c>
      <c r="K384" s="180">
        <v>0</v>
      </c>
      <c r="L384" s="180">
        <v>0</v>
      </c>
      <c r="M384" s="180">
        <v>0</v>
      </c>
      <c r="N384" s="180">
        <v>0</v>
      </c>
      <c r="O384" s="180">
        <v>0</v>
      </c>
      <c r="P384" s="180">
        <v>186.3</v>
      </c>
      <c r="Q384" s="180">
        <v>186.3</v>
      </c>
      <c r="R384" s="195"/>
    </row>
    <row r="385" spans="2:18" ht="36" hidden="1">
      <c r="B385" s="166" t="s">
        <v>145</v>
      </c>
      <c r="C385" s="58"/>
      <c r="D385" s="58"/>
      <c r="E385" s="154"/>
      <c r="F385" s="154"/>
      <c r="G385" s="154"/>
      <c r="H385" s="180">
        <v>45.3</v>
      </c>
      <c r="I385" s="180">
        <v>0</v>
      </c>
      <c r="J385" s="180">
        <v>0</v>
      </c>
      <c r="K385" s="180">
        <v>0</v>
      </c>
      <c r="L385" s="180">
        <v>0</v>
      </c>
      <c r="M385" s="180">
        <v>0</v>
      </c>
      <c r="N385" s="180">
        <v>0</v>
      </c>
      <c r="O385" s="180">
        <v>0</v>
      </c>
      <c r="P385" s="180">
        <v>49.8</v>
      </c>
      <c r="Q385" s="180">
        <v>49.8</v>
      </c>
      <c r="R385" s="195"/>
    </row>
    <row r="386" spans="2:18" ht="36" hidden="1">
      <c r="B386" s="170" t="s">
        <v>358</v>
      </c>
      <c r="C386" s="58"/>
      <c r="D386" s="58"/>
      <c r="E386" s="154"/>
      <c r="F386" s="154"/>
      <c r="G386" s="154"/>
      <c r="H386" s="182">
        <f>SUM(H387+H388)</f>
        <v>268.071</v>
      </c>
      <c r="I386" s="184">
        <f>SUM(I387+I388)</f>
        <v>32.295</v>
      </c>
      <c r="J386" s="184">
        <f>SUM(J387+J388)</f>
        <v>0</v>
      </c>
      <c r="K386" s="184">
        <f>SUM(K387+K388)</f>
        <v>0</v>
      </c>
      <c r="L386" s="182">
        <f>L387+L388</f>
        <v>0</v>
      </c>
      <c r="M386" s="182">
        <f>M387+M388</f>
        <v>0</v>
      </c>
      <c r="N386" s="182">
        <f>SUM(N387+N388)</f>
        <v>0</v>
      </c>
      <c r="O386" s="182">
        <f>SUM(O387+O388)</f>
        <v>0</v>
      </c>
      <c r="P386" s="182">
        <f>SUM(P387+P388)</f>
        <v>172</v>
      </c>
      <c r="Q386" s="182">
        <f>SUM(Q387+Q388)</f>
        <v>172</v>
      </c>
      <c r="R386" s="195"/>
    </row>
    <row r="387" spans="2:18" ht="36" hidden="1">
      <c r="B387" s="164" t="s">
        <v>359</v>
      </c>
      <c r="C387" s="58"/>
      <c r="D387" s="58"/>
      <c r="E387" s="154"/>
      <c r="F387" s="154"/>
      <c r="G387" s="154"/>
      <c r="H387" s="180">
        <v>75</v>
      </c>
      <c r="I387" s="180">
        <v>32.295</v>
      </c>
      <c r="J387" s="180">
        <v>0</v>
      </c>
      <c r="K387" s="180">
        <v>0</v>
      </c>
      <c r="L387" s="180">
        <v>0</v>
      </c>
      <c r="M387" s="180">
        <v>0</v>
      </c>
      <c r="N387" s="180">
        <v>0</v>
      </c>
      <c r="O387" s="180">
        <v>0</v>
      </c>
      <c r="P387" s="180">
        <v>75</v>
      </c>
      <c r="Q387" s="180">
        <v>75</v>
      </c>
      <c r="R387" s="195"/>
    </row>
    <row r="388" spans="2:18" ht="31.5" customHeight="1" hidden="1">
      <c r="B388" s="164" t="s">
        <v>360</v>
      </c>
      <c r="C388" s="58"/>
      <c r="D388" s="58"/>
      <c r="E388" s="154"/>
      <c r="F388" s="154"/>
      <c r="G388" s="154"/>
      <c r="H388" s="180">
        <v>193.071</v>
      </c>
      <c r="I388" s="180">
        <v>0</v>
      </c>
      <c r="J388" s="180">
        <v>0</v>
      </c>
      <c r="K388" s="180">
        <v>0</v>
      </c>
      <c r="L388" s="180">
        <v>0</v>
      </c>
      <c r="M388" s="180">
        <v>0</v>
      </c>
      <c r="N388" s="180">
        <v>0</v>
      </c>
      <c r="O388" s="180">
        <v>0</v>
      </c>
      <c r="P388" s="180">
        <v>97</v>
      </c>
      <c r="Q388" s="180">
        <v>97</v>
      </c>
      <c r="R388" s="195"/>
    </row>
    <row r="389" spans="2:18" ht="24" hidden="1">
      <c r="B389" s="170" t="s">
        <v>361</v>
      </c>
      <c r="C389" s="58"/>
      <c r="D389" s="58"/>
      <c r="E389" s="154"/>
      <c r="F389" s="154"/>
      <c r="G389" s="154"/>
      <c r="H389" s="184">
        <f>H391+H393</f>
        <v>754.8</v>
      </c>
      <c r="I389" s="184">
        <f>SUM(I392)</f>
        <v>0</v>
      </c>
      <c r="J389" s="184">
        <f>SUM(J390+J391+J392+J393)</f>
        <v>0</v>
      </c>
      <c r="K389" s="184">
        <f>SUM(K390+K391+K392)</f>
        <v>0</v>
      </c>
      <c r="L389" s="182">
        <f>L390+L391+L392</f>
        <v>0</v>
      </c>
      <c r="M389" s="182">
        <f>M390+M391+M392</f>
        <v>0</v>
      </c>
      <c r="N389" s="182">
        <f>N390+N391+N392</f>
        <v>0</v>
      </c>
      <c r="O389" s="182">
        <f>O390+O391+O392</f>
        <v>0</v>
      </c>
      <c r="P389" s="182">
        <f>P390+P391+P392+P393</f>
        <v>920</v>
      </c>
      <c r="Q389" s="182">
        <f>Q390+Q391+Q392+Q393</f>
        <v>920</v>
      </c>
      <c r="R389" s="195"/>
    </row>
    <row r="390" spans="2:18" ht="24" hidden="1">
      <c r="B390" s="164" t="s">
        <v>362</v>
      </c>
      <c r="C390" s="58"/>
      <c r="D390" s="58"/>
      <c r="E390" s="154"/>
      <c r="F390" s="154"/>
      <c r="G390" s="154"/>
      <c r="H390" s="180">
        <v>0</v>
      </c>
      <c r="I390" s="180">
        <v>0</v>
      </c>
      <c r="J390" s="180">
        <v>0</v>
      </c>
      <c r="K390" s="180">
        <v>0</v>
      </c>
      <c r="L390" s="180">
        <v>0</v>
      </c>
      <c r="M390" s="180">
        <v>0</v>
      </c>
      <c r="N390" s="180">
        <v>0</v>
      </c>
      <c r="O390" s="180">
        <v>0</v>
      </c>
      <c r="P390" s="180">
        <v>0</v>
      </c>
      <c r="Q390" s="180">
        <v>0</v>
      </c>
      <c r="R390" s="195"/>
    </row>
    <row r="391" spans="2:18" ht="24" hidden="1">
      <c r="B391" s="166" t="s">
        <v>122</v>
      </c>
      <c r="C391" s="58"/>
      <c r="D391" s="58"/>
      <c r="E391" s="154"/>
      <c r="F391" s="154"/>
      <c r="G391" s="154"/>
      <c r="H391" s="180">
        <v>0</v>
      </c>
      <c r="I391" s="180">
        <v>0</v>
      </c>
      <c r="J391" s="180">
        <v>0</v>
      </c>
      <c r="K391" s="180">
        <v>0</v>
      </c>
      <c r="L391" s="180">
        <v>0</v>
      </c>
      <c r="M391" s="180">
        <v>0</v>
      </c>
      <c r="N391" s="180">
        <v>0</v>
      </c>
      <c r="O391" s="180">
        <v>0</v>
      </c>
      <c r="P391" s="180">
        <v>0</v>
      </c>
      <c r="Q391" s="180">
        <v>0</v>
      </c>
      <c r="R391" s="195"/>
    </row>
    <row r="392" spans="2:18" ht="48" hidden="1">
      <c r="B392" s="166" t="s">
        <v>121</v>
      </c>
      <c r="C392" s="58"/>
      <c r="D392" s="58"/>
      <c r="E392" s="154"/>
      <c r="F392" s="154"/>
      <c r="G392" s="154"/>
      <c r="H392" s="180">
        <v>0</v>
      </c>
      <c r="I392" s="180">
        <v>0</v>
      </c>
      <c r="J392" s="180">
        <v>0</v>
      </c>
      <c r="K392" s="180">
        <v>0</v>
      </c>
      <c r="L392" s="180">
        <v>0</v>
      </c>
      <c r="M392" s="180">
        <v>0</v>
      </c>
      <c r="N392" s="180">
        <v>0</v>
      </c>
      <c r="O392" s="180">
        <v>0</v>
      </c>
      <c r="P392" s="180">
        <v>0</v>
      </c>
      <c r="Q392" s="180">
        <v>0</v>
      </c>
      <c r="R392" s="195"/>
    </row>
    <row r="393" spans="2:18" ht="48" hidden="1">
      <c r="B393" s="166" t="s">
        <v>146</v>
      </c>
      <c r="C393" s="58"/>
      <c r="D393" s="58"/>
      <c r="E393" s="154"/>
      <c r="F393" s="154"/>
      <c r="G393" s="154"/>
      <c r="H393" s="180">
        <v>754.8</v>
      </c>
      <c r="I393" s="180">
        <v>0</v>
      </c>
      <c r="J393" s="180">
        <v>0</v>
      </c>
      <c r="K393" s="180">
        <v>0</v>
      </c>
      <c r="L393" s="180">
        <v>0</v>
      </c>
      <c r="M393" s="180">
        <v>0</v>
      </c>
      <c r="N393" s="180">
        <v>0</v>
      </c>
      <c r="O393" s="180">
        <v>0</v>
      </c>
      <c r="P393" s="180">
        <v>920</v>
      </c>
      <c r="Q393" s="180">
        <v>920</v>
      </c>
      <c r="R393" s="201"/>
    </row>
    <row r="394" spans="2:18" ht="24" hidden="1">
      <c r="B394" s="169" t="s">
        <v>363</v>
      </c>
      <c r="C394" s="58"/>
      <c r="D394" s="58"/>
      <c r="E394" s="154"/>
      <c r="F394" s="154"/>
      <c r="G394" s="154"/>
      <c r="H394" s="184">
        <f>H395</f>
        <v>95</v>
      </c>
      <c r="I394" s="180">
        <v>0</v>
      </c>
      <c r="J394" s="180">
        <v>0</v>
      </c>
      <c r="K394" s="180">
        <v>0</v>
      </c>
      <c r="L394" s="180">
        <v>0</v>
      </c>
      <c r="M394" s="180">
        <v>0</v>
      </c>
      <c r="N394" s="180">
        <v>0</v>
      </c>
      <c r="O394" s="180">
        <v>0</v>
      </c>
      <c r="P394" s="184">
        <v>0</v>
      </c>
      <c r="Q394" s="184">
        <v>0</v>
      </c>
      <c r="R394" s="202"/>
    </row>
    <row r="395" spans="2:18" ht="24" hidden="1">
      <c r="B395" s="166" t="s">
        <v>364</v>
      </c>
      <c r="C395" s="58"/>
      <c r="D395" s="58"/>
      <c r="E395" s="154"/>
      <c r="F395" s="154"/>
      <c r="G395" s="154"/>
      <c r="H395" s="180">
        <v>95</v>
      </c>
      <c r="I395" s="180">
        <v>0</v>
      </c>
      <c r="J395" s="180">
        <v>0</v>
      </c>
      <c r="K395" s="180">
        <v>0</v>
      </c>
      <c r="L395" s="180">
        <v>0</v>
      </c>
      <c r="M395" s="180">
        <v>0</v>
      </c>
      <c r="N395" s="180">
        <v>0</v>
      </c>
      <c r="O395" s="180">
        <v>0</v>
      </c>
      <c r="P395" s="180">
        <v>0</v>
      </c>
      <c r="Q395" s="180">
        <v>0</v>
      </c>
      <c r="R395" s="201"/>
    </row>
    <row r="396" spans="2:18" ht="36" hidden="1">
      <c r="B396" s="164" t="s">
        <v>87</v>
      </c>
      <c r="C396" s="58"/>
      <c r="D396" s="58"/>
      <c r="E396" s="154"/>
      <c r="F396" s="154"/>
      <c r="G396" s="154"/>
      <c r="H396" s="190">
        <f>SUM(H397+H405+H410)</f>
        <v>17239.746399999996</v>
      </c>
      <c r="I396" s="190">
        <f>I397+I405+I410</f>
        <v>1450.769</v>
      </c>
      <c r="J396" s="203">
        <f>SUM(J397+J405+J410)</f>
        <v>0</v>
      </c>
      <c r="K396" s="190">
        <f>SUM(K397+K405+K410)</f>
        <v>0</v>
      </c>
      <c r="L396" s="203">
        <f aca="true" t="shared" si="7" ref="L396:Q396">L397+L405+L410</f>
        <v>0</v>
      </c>
      <c r="M396" s="190">
        <f t="shared" si="7"/>
        <v>0</v>
      </c>
      <c r="N396" s="190">
        <f t="shared" si="7"/>
        <v>0</v>
      </c>
      <c r="O396" s="190">
        <f t="shared" si="7"/>
        <v>0</v>
      </c>
      <c r="P396" s="190">
        <f t="shared" si="7"/>
        <v>16119.400000000001</v>
      </c>
      <c r="Q396" s="190">
        <f t="shared" si="7"/>
        <v>15125.6</v>
      </c>
      <c r="R396" s="154"/>
    </row>
    <row r="397" spans="2:18" ht="36" hidden="1">
      <c r="B397" s="170" t="s">
        <v>365</v>
      </c>
      <c r="C397" s="174"/>
      <c r="D397" s="174"/>
      <c r="E397" s="182"/>
      <c r="F397" s="182"/>
      <c r="G397" s="182"/>
      <c r="H397" s="184">
        <f>SUM(H399+H401+H402+H403+H404+H400)</f>
        <v>1500</v>
      </c>
      <c r="I397" s="184">
        <f>I400</f>
        <v>425</v>
      </c>
      <c r="J397" s="198">
        <f>SUM(J398+J399+J401+J402+J403+J404)</f>
        <v>0</v>
      </c>
      <c r="K397" s="184">
        <f>SUM(K398+K399+K401+K402+K403+K404)</f>
        <v>0</v>
      </c>
      <c r="L397" s="182">
        <f>L398+L399+L401+L402+L403+L404</f>
        <v>0</v>
      </c>
      <c r="M397" s="182">
        <f>M398+M399+M401+M402+M403+M404</f>
        <v>0</v>
      </c>
      <c r="N397" s="182">
        <f>N398+N399+N401+N402+N404+N403</f>
        <v>0</v>
      </c>
      <c r="O397" s="182">
        <f>O398+O399+O401+O402+O403+O404</f>
        <v>0</v>
      </c>
      <c r="P397" s="182">
        <f>P398+P399+P400+P401+P402+P403+P404</f>
        <v>1500</v>
      </c>
      <c r="Q397" s="182">
        <f>Q398+Q399+Q400+Q401+Q402+Q403+Q404</f>
        <v>1500</v>
      </c>
      <c r="R397" s="182"/>
    </row>
    <row r="398" spans="2:18" ht="120" hidden="1">
      <c r="B398" s="166" t="s">
        <v>123</v>
      </c>
      <c r="C398" s="174"/>
      <c r="D398" s="174"/>
      <c r="E398" s="182"/>
      <c r="F398" s="182"/>
      <c r="G398" s="182"/>
      <c r="H398" s="180">
        <v>0</v>
      </c>
      <c r="I398" s="180">
        <v>0</v>
      </c>
      <c r="J398" s="185">
        <v>0</v>
      </c>
      <c r="K398" s="180">
        <v>0</v>
      </c>
      <c r="L398" s="180">
        <v>0</v>
      </c>
      <c r="M398" s="180">
        <v>0</v>
      </c>
      <c r="N398" s="180">
        <v>0</v>
      </c>
      <c r="O398" s="180">
        <v>0</v>
      </c>
      <c r="P398" s="180">
        <v>0</v>
      </c>
      <c r="Q398" s="180">
        <v>0</v>
      </c>
      <c r="R398" s="182"/>
    </row>
    <row r="399" spans="2:18" ht="12" hidden="1">
      <c r="B399" s="166" t="s">
        <v>118</v>
      </c>
      <c r="C399" s="58"/>
      <c r="D399" s="58"/>
      <c r="E399" s="154"/>
      <c r="F399" s="154"/>
      <c r="G399" s="154"/>
      <c r="H399" s="180">
        <v>0</v>
      </c>
      <c r="I399" s="180">
        <v>0</v>
      </c>
      <c r="J399" s="180">
        <v>0</v>
      </c>
      <c r="K399" s="180">
        <v>0</v>
      </c>
      <c r="L399" s="180">
        <v>0</v>
      </c>
      <c r="M399" s="180">
        <v>0</v>
      </c>
      <c r="N399" s="180">
        <v>0</v>
      </c>
      <c r="O399" s="180">
        <v>0</v>
      </c>
      <c r="P399" s="180">
        <v>0</v>
      </c>
      <c r="Q399" s="180">
        <v>0</v>
      </c>
      <c r="R399" s="154"/>
    </row>
    <row r="400" spans="2:18" ht="36" hidden="1">
      <c r="B400" s="166" t="s">
        <v>149</v>
      </c>
      <c r="C400" s="58"/>
      <c r="D400" s="58"/>
      <c r="E400" s="154"/>
      <c r="F400" s="154"/>
      <c r="G400" s="154"/>
      <c r="H400" s="180">
        <v>700</v>
      </c>
      <c r="I400" s="180">
        <v>425</v>
      </c>
      <c r="J400" s="180">
        <v>0</v>
      </c>
      <c r="K400" s="180">
        <v>0</v>
      </c>
      <c r="L400" s="180">
        <v>0</v>
      </c>
      <c r="M400" s="180">
        <v>0</v>
      </c>
      <c r="N400" s="180">
        <v>0</v>
      </c>
      <c r="O400" s="180">
        <v>0</v>
      </c>
      <c r="P400" s="180">
        <v>700</v>
      </c>
      <c r="Q400" s="180">
        <v>700</v>
      </c>
      <c r="R400" s="154"/>
    </row>
    <row r="401" spans="2:18" ht="24" hidden="1">
      <c r="B401" s="166" t="s">
        <v>79</v>
      </c>
      <c r="C401" s="58"/>
      <c r="D401" s="58"/>
      <c r="E401" s="154"/>
      <c r="F401" s="154"/>
      <c r="G401" s="154"/>
      <c r="H401" s="180">
        <v>800</v>
      </c>
      <c r="I401" s="180">
        <v>0</v>
      </c>
      <c r="J401" s="180">
        <v>0</v>
      </c>
      <c r="K401" s="180">
        <v>0</v>
      </c>
      <c r="L401" s="180">
        <v>0</v>
      </c>
      <c r="M401" s="180">
        <v>0</v>
      </c>
      <c r="N401" s="180">
        <v>0</v>
      </c>
      <c r="O401" s="180">
        <v>0</v>
      </c>
      <c r="P401" s="180">
        <v>800</v>
      </c>
      <c r="Q401" s="180">
        <v>800</v>
      </c>
      <c r="R401" s="154"/>
    </row>
    <row r="402" spans="2:18" ht="12" hidden="1">
      <c r="B402" s="166" t="s">
        <v>96</v>
      </c>
      <c r="C402" s="58"/>
      <c r="D402" s="58"/>
      <c r="E402" s="154"/>
      <c r="F402" s="154"/>
      <c r="G402" s="154"/>
      <c r="H402" s="180">
        <v>0</v>
      </c>
      <c r="I402" s="180">
        <v>0</v>
      </c>
      <c r="J402" s="180">
        <v>0</v>
      </c>
      <c r="K402" s="180">
        <v>0</v>
      </c>
      <c r="L402" s="180">
        <v>0</v>
      </c>
      <c r="M402" s="180">
        <v>0</v>
      </c>
      <c r="N402" s="180">
        <v>0</v>
      </c>
      <c r="O402" s="180">
        <v>0</v>
      </c>
      <c r="P402" s="180">
        <v>0</v>
      </c>
      <c r="Q402" s="180">
        <v>0</v>
      </c>
      <c r="R402" s="154"/>
    </row>
    <row r="403" spans="2:18" ht="24" hidden="1">
      <c r="B403" s="166" t="s">
        <v>119</v>
      </c>
      <c r="C403" s="58"/>
      <c r="D403" s="58"/>
      <c r="E403" s="154"/>
      <c r="F403" s="154"/>
      <c r="G403" s="154"/>
      <c r="H403" s="180">
        <v>0</v>
      </c>
      <c r="I403" s="180">
        <v>0</v>
      </c>
      <c r="J403" s="180">
        <v>0</v>
      </c>
      <c r="K403" s="180">
        <v>0</v>
      </c>
      <c r="L403" s="180">
        <v>0</v>
      </c>
      <c r="M403" s="180">
        <v>0</v>
      </c>
      <c r="N403" s="180">
        <v>0</v>
      </c>
      <c r="O403" s="180">
        <v>0</v>
      </c>
      <c r="P403" s="180">
        <v>0</v>
      </c>
      <c r="Q403" s="180">
        <v>0</v>
      </c>
      <c r="R403" s="154"/>
    </row>
    <row r="404" spans="2:18" ht="132" hidden="1">
      <c r="B404" s="166" t="s">
        <v>81</v>
      </c>
      <c r="C404" s="58"/>
      <c r="D404" s="58"/>
      <c r="E404" s="154"/>
      <c r="F404" s="154"/>
      <c r="G404" s="154"/>
      <c r="H404" s="180">
        <v>0</v>
      </c>
      <c r="I404" s="180">
        <v>0</v>
      </c>
      <c r="J404" s="180">
        <v>0</v>
      </c>
      <c r="K404" s="180">
        <v>0</v>
      </c>
      <c r="L404" s="180">
        <v>0</v>
      </c>
      <c r="M404" s="180">
        <v>0</v>
      </c>
      <c r="N404" s="180">
        <v>0</v>
      </c>
      <c r="O404" s="180">
        <v>0</v>
      </c>
      <c r="P404" s="180">
        <v>0</v>
      </c>
      <c r="Q404" s="180">
        <v>0</v>
      </c>
      <c r="R404" s="154"/>
    </row>
    <row r="405" spans="2:18" ht="24" hidden="1">
      <c r="B405" s="169" t="s">
        <v>366</v>
      </c>
      <c r="C405" s="174"/>
      <c r="D405" s="174"/>
      <c r="E405" s="182"/>
      <c r="F405" s="182"/>
      <c r="G405" s="182"/>
      <c r="H405" s="184">
        <f>H406+H407+H408+H409</f>
        <v>250</v>
      </c>
      <c r="I405" s="184">
        <v>0</v>
      </c>
      <c r="J405" s="184">
        <f>SUM(J406+J407+J408+J409)</f>
        <v>0</v>
      </c>
      <c r="K405" s="184">
        <v>0</v>
      </c>
      <c r="L405" s="182">
        <f>L409</f>
        <v>0</v>
      </c>
      <c r="M405" s="182">
        <f>M409</f>
        <v>0</v>
      </c>
      <c r="N405" s="182">
        <f>N409</f>
        <v>0</v>
      </c>
      <c r="O405" s="182">
        <f>O409</f>
        <v>0</v>
      </c>
      <c r="P405" s="182">
        <f>P406+P407+P408+P409</f>
        <v>0</v>
      </c>
      <c r="Q405" s="182">
        <f>Q406+Q407+Q408+Q409</f>
        <v>0</v>
      </c>
      <c r="R405" s="154"/>
    </row>
    <row r="406" spans="2:18" ht="42.75" customHeight="1" hidden="1">
      <c r="B406" s="166" t="s">
        <v>82</v>
      </c>
      <c r="C406" s="174"/>
      <c r="D406" s="174"/>
      <c r="E406" s="182"/>
      <c r="F406" s="182"/>
      <c r="G406" s="182"/>
      <c r="H406" s="180">
        <v>0</v>
      </c>
      <c r="I406" s="180">
        <v>0</v>
      </c>
      <c r="J406" s="180">
        <v>0</v>
      </c>
      <c r="K406" s="180">
        <v>0</v>
      </c>
      <c r="L406" s="180">
        <v>0</v>
      </c>
      <c r="M406" s="180">
        <v>0</v>
      </c>
      <c r="N406" s="180">
        <v>0</v>
      </c>
      <c r="O406" s="180">
        <v>0</v>
      </c>
      <c r="P406" s="180">
        <v>0</v>
      </c>
      <c r="Q406" s="180">
        <v>0</v>
      </c>
      <c r="R406" s="154"/>
    </row>
    <row r="407" spans="2:18" ht="54" customHeight="1" hidden="1">
      <c r="B407" s="166" t="s">
        <v>80</v>
      </c>
      <c r="C407" s="58"/>
      <c r="D407" s="58"/>
      <c r="E407" s="154"/>
      <c r="F407" s="154"/>
      <c r="G407" s="154"/>
      <c r="H407" s="180">
        <v>0</v>
      </c>
      <c r="I407" s="180">
        <v>0</v>
      </c>
      <c r="J407" s="180">
        <v>0</v>
      </c>
      <c r="K407" s="180">
        <v>0</v>
      </c>
      <c r="L407" s="180">
        <v>0</v>
      </c>
      <c r="M407" s="180">
        <v>0</v>
      </c>
      <c r="N407" s="180">
        <v>0</v>
      </c>
      <c r="O407" s="180">
        <v>0</v>
      </c>
      <c r="P407" s="180">
        <v>0</v>
      </c>
      <c r="Q407" s="180">
        <v>0</v>
      </c>
      <c r="R407" s="154"/>
    </row>
    <row r="408" spans="2:18" ht="24" hidden="1">
      <c r="B408" s="166" t="s">
        <v>83</v>
      </c>
      <c r="C408" s="58"/>
      <c r="D408" s="58"/>
      <c r="E408" s="154"/>
      <c r="F408" s="154"/>
      <c r="G408" s="154"/>
      <c r="H408" s="180">
        <v>0</v>
      </c>
      <c r="I408" s="180">
        <v>0</v>
      </c>
      <c r="J408" s="180">
        <v>0</v>
      </c>
      <c r="K408" s="180">
        <v>0</v>
      </c>
      <c r="L408" s="180">
        <v>0</v>
      </c>
      <c r="M408" s="180">
        <v>0</v>
      </c>
      <c r="N408" s="180">
        <v>0</v>
      </c>
      <c r="O408" s="180">
        <v>0</v>
      </c>
      <c r="P408" s="180">
        <v>0</v>
      </c>
      <c r="Q408" s="180">
        <v>0</v>
      </c>
      <c r="R408" s="154"/>
    </row>
    <row r="409" spans="2:18" ht="12" hidden="1">
      <c r="B409" s="166" t="s">
        <v>124</v>
      </c>
      <c r="C409" s="58"/>
      <c r="D409" s="58"/>
      <c r="E409" s="154"/>
      <c r="F409" s="154"/>
      <c r="G409" s="154"/>
      <c r="H409" s="180">
        <v>250</v>
      </c>
      <c r="I409" s="180">
        <v>0</v>
      </c>
      <c r="J409" s="180">
        <v>0</v>
      </c>
      <c r="K409" s="180">
        <v>0</v>
      </c>
      <c r="L409" s="180">
        <v>0</v>
      </c>
      <c r="M409" s="180">
        <v>0</v>
      </c>
      <c r="N409" s="180">
        <v>0</v>
      </c>
      <c r="O409" s="180">
        <v>0</v>
      </c>
      <c r="P409" s="180">
        <v>0</v>
      </c>
      <c r="Q409" s="180">
        <v>0</v>
      </c>
      <c r="R409" s="154"/>
    </row>
    <row r="410" spans="2:18" ht="24" hidden="1">
      <c r="B410" s="169" t="s">
        <v>114</v>
      </c>
      <c r="C410" s="174"/>
      <c r="D410" s="174"/>
      <c r="E410" s="182"/>
      <c r="F410" s="182"/>
      <c r="G410" s="182"/>
      <c r="H410" s="184">
        <f>H411+H412+H413+H414+H415</f>
        <v>15489.746399999998</v>
      </c>
      <c r="I410" s="184">
        <f>SUM(I413+I415+I416+I417+I418+I419+I420+I411)</f>
        <v>1025.769</v>
      </c>
      <c r="J410" s="184">
        <f>SUM(J413+J415+J416+J417+J418+J419+J420+J421+J422)</f>
        <v>0</v>
      </c>
      <c r="K410" s="184">
        <f>SUM(K413+K415+K416+K417+K418+K419+K420+K421+K422)</f>
        <v>0</v>
      </c>
      <c r="L410" s="199">
        <f>L413+L415+L416+L417+L418+L419+L420+L421+L422+L423</f>
        <v>0</v>
      </c>
      <c r="M410" s="182">
        <f>M413+M415+M416+M417+M418+M419+M420+M421+M422+M423</f>
        <v>0</v>
      </c>
      <c r="N410" s="182">
        <f>N413+N415+N416+N417+N418+N419+N420+N421+N422+N423</f>
        <v>0</v>
      </c>
      <c r="O410" s="182">
        <f>O413+O415+O416+O417+O418+O419+O420+O421+O422+O423</f>
        <v>0</v>
      </c>
      <c r="P410" s="182">
        <f>P411+P412+P413+P415+P416+P417+P418+P419+P420+P421+P422+P423</f>
        <v>14619.400000000001</v>
      </c>
      <c r="Q410" s="182">
        <f>Q411+Q412+Q413+Q415+Q416+Q417+Q418+Q419+Q420+Q421+Q422+Q423</f>
        <v>13625.6</v>
      </c>
      <c r="R410" s="182"/>
    </row>
    <row r="411" spans="2:18" ht="36" hidden="1">
      <c r="B411" s="166" t="s">
        <v>147</v>
      </c>
      <c r="C411" s="174"/>
      <c r="D411" s="174"/>
      <c r="E411" s="182"/>
      <c r="F411" s="182"/>
      <c r="G411" s="182"/>
      <c r="H411" s="180">
        <f>610+89.939+0.6074</f>
        <v>700.5464</v>
      </c>
      <c r="I411" s="180">
        <v>63.268</v>
      </c>
      <c r="J411" s="180">
        <v>0</v>
      </c>
      <c r="K411" s="180">
        <v>0</v>
      </c>
      <c r="L411" s="180">
        <v>0</v>
      </c>
      <c r="M411" s="180">
        <v>0</v>
      </c>
      <c r="N411" s="180">
        <v>0</v>
      </c>
      <c r="O411" s="180">
        <v>0</v>
      </c>
      <c r="P411" s="154">
        <v>850</v>
      </c>
      <c r="Q411" s="154">
        <v>0</v>
      </c>
      <c r="R411" s="182"/>
    </row>
    <row r="412" spans="2:18" ht="29.25" customHeight="1" hidden="1">
      <c r="B412" s="166" t="s">
        <v>148</v>
      </c>
      <c r="C412" s="174"/>
      <c r="D412" s="174"/>
      <c r="E412" s="182"/>
      <c r="F412" s="182"/>
      <c r="G412" s="182"/>
      <c r="H412" s="180">
        <v>0</v>
      </c>
      <c r="I412" s="180">
        <v>0</v>
      </c>
      <c r="J412" s="180">
        <v>0</v>
      </c>
      <c r="K412" s="180">
        <v>0</v>
      </c>
      <c r="L412" s="180">
        <v>0</v>
      </c>
      <c r="M412" s="180">
        <v>0</v>
      </c>
      <c r="N412" s="180">
        <v>0</v>
      </c>
      <c r="O412" s="180">
        <v>0</v>
      </c>
      <c r="P412" s="154">
        <v>30</v>
      </c>
      <c r="Q412" s="154">
        <v>0</v>
      </c>
      <c r="R412" s="182"/>
    </row>
    <row r="413" spans="2:18" ht="24" hidden="1">
      <c r="B413" s="166" t="s">
        <v>84</v>
      </c>
      <c r="C413" s="58"/>
      <c r="D413" s="58"/>
      <c r="E413" s="154"/>
      <c r="F413" s="154"/>
      <c r="G413" s="154"/>
      <c r="H413" s="180">
        <v>11578.3</v>
      </c>
      <c r="I413" s="180">
        <v>0</v>
      </c>
      <c r="J413" s="180">
        <v>0</v>
      </c>
      <c r="K413" s="180">
        <v>0</v>
      </c>
      <c r="L413" s="180">
        <v>0</v>
      </c>
      <c r="M413" s="180">
        <v>0</v>
      </c>
      <c r="N413" s="180">
        <v>0</v>
      </c>
      <c r="O413" s="180">
        <v>0</v>
      </c>
      <c r="P413" s="180">
        <v>10425.7</v>
      </c>
      <c r="Q413" s="180">
        <v>10425.7</v>
      </c>
      <c r="R413" s="154"/>
    </row>
    <row r="414" spans="2:18" ht="107.25" customHeight="1" hidden="1">
      <c r="B414" s="166" t="s">
        <v>123</v>
      </c>
      <c r="C414" s="58"/>
      <c r="D414" s="58"/>
      <c r="E414" s="154"/>
      <c r="F414" s="154"/>
      <c r="G414" s="154"/>
      <c r="H414" s="180">
        <v>0</v>
      </c>
      <c r="I414" s="180">
        <v>0</v>
      </c>
      <c r="J414" s="180">
        <v>0</v>
      </c>
      <c r="K414" s="180">
        <v>0</v>
      </c>
      <c r="L414" s="180">
        <v>0</v>
      </c>
      <c r="M414" s="180">
        <v>0</v>
      </c>
      <c r="N414" s="180">
        <v>0</v>
      </c>
      <c r="O414" s="180">
        <v>0</v>
      </c>
      <c r="P414" s="180"/>
      <c r="Q414" s="180"/>
      <c r="R414" s="154"/>
    </row>
    <row r="415" spans="2:18" ht="24" hidden="1">
      <c r="B415" s="166" t="s">
        <v>85</v>
      </c>
      <c r="C415" s="58"/>
      <c r="D415" s="58"/>
      <c r="E415" s="154"/>
      <c r="F415" s="154"/>
      <c r="G415" s="154"/>
      <c r="H415" s="180">
        <v>3210.9</v>
      </c>
      <c r="I415" s="180">
        <v>962.501</v>
      </c>
      <c r="J415" s="180">
        <v>0</v>
      </c>
      <c r="K415" s="180">
        <v>0</v>
      </c>
      <c r="L415" s="180">
        <v>0</v>
      </c>
      <c r="M415" s="180">
        <v>0</v>
      </c>
      <c r="N415" s="180">
        <v>0</v>
      </c>
      <c r="O415" s="180">
        <v>0</v>
      </c>
      <c r="P415" s="180">
        <v>3313.7</v>
      </c>
      <c r="Q415" s="180">
        <v>3199.9</v>
      </c>
      <c r="R415" s="154"/>
    </row>
    <row r="416" spans="2:18" ht="38.25" customHeight="1" hidden="1">
      <c r="B416" s="166" t="s">
        <v>461</v>
      </c>
      <c r="C416" s="58"/>
      <c r="D416" s="58"/>
      <c r="E416" s="154"/>
      <c r="F416" s="154"/>
      <c r="G416" s="154"/>
      <c r="H416" s="180">
        <v>0</v>
      </c>
      <c r="I416" s="180">
        <v>0</v>
      </c>
      <c r="J416" s="180">
        <v>0</v>
      </c>
      <c r="K416" s="180">
        <v>0</v>
      </c>
      <c r="L416" s="180">
        <v>0</v>
      </c>
      <c r="M416" s="180">
        <v>0</v>
      </c>
      <c r="N416" s="180">
        <v>0</v>
      </c>
      <c r="O416" s="180">
        <v>0</v>
      </c>
      <c r="P416" s="180">
        <v>0</v>
      </c>
      <c r="Q416" s="180">
        <v>0</v>
      </c>
      <c r="R416" s="154"/>
    </row>
    <row r="417" spans="2:18" ht="24" hidden="1">
      <c r="B417" s="166" t="s">
        <v>115</v>
      </c>
      <c r="C417" s="58"/>
      <c r="D417" s="58"/>
      <c r="E417" s="154"/>
      <c r="F417" s="154"/>
      <c r="G417" s="154"/>
      <c r="H417" s="180">
        <v>0</v>
      </c>
      <c r="I417" s="180">
        <v>0</v>
      </c>
      <c r="J417" s="180">
        <v>0</v>
      </c>
      <c r="K417" s="180">
        <v>0</v>
      </c>
      <c r="L417" s="180">
        <v>0</v>
      </c>
      <c r="M417" s="180">
        <v>0</v>
      </c>
      <c r="N417" s="180">
        <v>0</v>
      </c>
      <c r="O417" s="180">
        <v>0</v>
      </c>
      <c r="P417" s="180">
        <v>0</v>
      </c>
      <c r="Q417" s="180">
        <v>0</v>
      </c>
      <c r="R417" s="154"/>
    </row>
    <row r="418" spans="2:18" ht="36" hidden="1">
      <c r="B418" s="166" t="s">
        <v>86</v>
      </c>
      <c r="C418" s="58"/>
      <c r="D418" s="58"/>
      <c r="E418" s="154"/>
      <c r="F418" s="154"/>
      <c r="G418" s="154"/>
      <c r="H418" s="180">
        <v>0</v>
      </c>
      <c r="I418" s="180">
        <v>0</v>
      </c>
      <c r="J418" s="180">
        <v>0</v>
      </c>
      <c r="K418" s="180">
        <v>0</v>
      </c>
      <c r="L418" s="180">
        <v>0</v>
      </c>
      <c r="M418" s="180">
        <v>0</v>
      </c>
      <c r="N418" s="180">
        <v>0</v>
      </c>
      <c r="O418" s="180">
        <v>0</v>
      </c>
      <c r="P418" s="180">
        <v>0</v>
      </c>
      <c r="Q418" s="180">
        <v>0</v>
      </c>
      <c r="R418" s="154"/>
    </row>
    <row r="419" spans="2:18" ht="48" hidden="1">
      <c r="B419" s="166" t="s">
        <v>116</v>
      </c>
      <c r="C419" s="58"/>
      <c r="D419" s="58"/>
      <c r="E419" s="154"/>
      <c r="F419" s="180">
        <v>0</v>
      </c>
      <c r="G419" s="180">
        <v>0</v>
      </c>
      <c r="H419" s="180">
        <v>0</v>
      </c>
      <c r="I419" s="180">
        <v>0</v>
      </c>
      <c r="J419" s="180">
        <v>0</v>
      </c>
      <c r="K419" s="180">
        <v>0</v>
      </c>
      <c r="L419" s="180">
        <v>0</v>
      </c>
      <c r="M419" s="180">
        <v>0</v>
      </c>
      <c r="N419" s="180">
        <v>0</v>
      </c>
      <c r="O419" s="180">
        <v>0</v>
      </c>
      <c r="P419" s="180">
        <v>0</v>
      </c>
      <c r="Q419" s="180">
        <v>0</v>
      </c>
      <c r="R419" s="154"/>
    </row>
    <row r="420" spans="2:18" ht="48" hidden="1">
      <c r="B420" s="166" t="s">
        <v>117</v>
      </c>
      <c r="C420" s="58"/>
      <c r="D420" s="58"/>
      <c r="E420" s="154"/>
      <c r="F420" s="180">
        <v>0</v>
      </c>
      <c r="G420" s="180">
        <v>0</v>
      </c>
      <c r="H420" s="180">
        <v>0</v>
      </c>
      <c r="I420" s="180">
        <v>0</v>
      </c>
      <c r="J420" s="180">
        <v>0</v>
      </c>
      <c r="K420" s="180">
        <v>0</v>
      </c>
      <c r="L420" s="180">
        <v>0</v>
      </c>
      <c r="M420" s="180">
        <v>0</v>
      </c>
      <c r="N420" s="180">
        <v>0</v>
      </c>
      <c r="O420" s="180">
        <v>0</v>
      </c>
      <c r="P420" s="180">
        <v>0</v>
      </c>
      <c r="Q420" s="180">
        <v>0</v>
      </c>
      <c r="R420" s="154"/>
    </row>
    <row r="421" spans="2:18" ht="36" hidden="1">
      <c r="B421" s="166" t="s">
        <v>125</v>
      </c>
      <c r="C421" s="58"/>
      <c r="D421" s="58"/>
      <c r="E421" s="154"/>
      <c r="F421" s="180">
        <v>0</v>
      </c>
      <c r="G421" s="180">
        <v>0</v>
      </c>
      <c r="H421" s="180">
        <v>0</v>
      </c>
      <c r="I421" s="180">
        <v>0</v>
      </c>
      <c r="J421" s="180">
        <v>0</v>
      </c>
      <c r="K421" s="180">
        <v>0</v>
      </c>
      <c r="L421" s="180">
        <v>0</v>
      </c>
      <c r="M421" s="180">
        <v>0</v>
      </c>
      <c r="N421" s="180">
        <v>0</v>
      </c>
      <c r="O421" s="180">
        <v>0</v>
      </c>
      <c r="P421" s="180">
        <v>0</v>
      </c>
      <c r="Q421" s="180">
        <v>0</v>
      </c>
      <c r="R421" s="204"/>
    </row>
    <row r="422" spans="2:18" ht="36" hidden="1">
      <c r="B422" s="166" t="s">
        <v>126</v>
      </c>
      <c r="C422" s="58"/>
      <c r="D422" s="58"/>
      <c r="E422" s="154"/>
      <c r="F422" s="180">
        <v>0</v>
      </c>
      <c r="G422" s="180">
        <v>0</v>
      </c>
      <c r="H422" s="180">
        <v>0</v>
      </c>
      <c r="I422" s="180">
        <v>0</v>
      </c>
      <c r="J422" s="154">
        <v>0</v>
      </c>
      <c r="K422" s="154">
        <v>0</v>
      </c>
      <c r="L422" s="154">
        <v>0</v>
      </c>
      <c r="M422" s="154">
        <v>0</v>
      </c>
      <c r="N422" s="154">
        <v>0</v>
      </c>
      <c r="O422" s="154">
        <v>0</v>
      </c>
      <c r="P422" s="180">
        <v>0</v>
      </c>
      <c r="Q422" s="180">
        <v>0</v>
      </c>
      <c r="R422" s="154"/>
    </row>
    <row r="423" spans="2:18" ht="36" hidden="1">
      <c r="B423" s="166" t="s">
        <v>133</v>
      </c>
      <c r="C423" s="58"/>
      <c r="D423" s="58"/>
      <c r="E423" s="154"/>
      <c r="F423" s="180">
        <v>0</v>
      </c>
      <c r="G423" s="180">
        <v>0</v>
      </c>
      <c r="H423" s="180">
        <v>0</v>
      </c>
      <c r="I423" s="180">
        <v>0</v>
      </c>
      <c r="J423" s="180">
        <v>0</v>
      </c>
      <c r="K423" s="180">
        <v>0</v>
      </c>
      <c r="L423" s="180">
        <v>0</v>
      </c>
      <c r="M423" s="180">
        <v>0</v>
      </c>
      <c r="N423" s="180">
        <v>0</v>
      </c>
      <c r="O423" s="180">
        <v>0</v>
      </c>
      <c r="P423" s="180">
        <v>0</v>
      </c>
      <c r="Q423" s="180">
        <v>0</v>
      </c>
      <c r="R423" s="154"/>
    </row>
    <row r="424" spans="2:18" ht="12" hidden="1">
      <c r="B424" s="164" t="s">
        <v>150</v>
      </c>
      <c r="C424" s="58"/>
      <c r="D424" s="58"/>
      <c r="E424" s="154"/>
      <c r="F424" s="205" t="str">
        <f>F427</f>
        <v>156,39</v>
      </c>
      <c r="G424" s="205" t="str">
        <f>G427</f>
        <v>128,39</v>
      </c>
      <c r="H424" s="205" t="str">
        <f>H427</f>
        <v>185,89</v>
      </c>
      <c r="I424" s="205" t="str">
        <f>I427</f>
        <v>165,24</v>
      </c>
      <c r="J424" s="190"/>
      <c r="K424" s="190"/>
      <c r="L424" s="190">
        <f aca="true" t="shared" si="8" ref="L424:O425">L425</f>
        <v>0</v>
      </c>
      <c r="M424" s="190">
        <f t="shared" si="8"/>
        <v>0</v>
      </c>
      <c r="N424" s="190">
        <f t="shared" si="8"/>
        <v>0</v>
      </c>
      <c r="O424" s="190">
        <f t="shared" si="8"/>
        <v>0</v>
      </c>
      <c r="P424" s="180"/>
      <c r="Q424" s="180"/>
      <c r="R424" s="154"/>
    </row>
    <row r="425" spans="2:18" ht="24" hidden="1">
      <c r="B425" s="169" t="s">
        <v>151</v>
      </c>
      <c r="C425" s="58"/>
      <c r="D425" s="58"/>
      <c r="E425" s="154"/>
      <c r="F425" s="180"/>
      <c r="G425" s="180"/>
      <c r="H425" s="180"/>
      <c r="I425" s="180"/>
      <c r="J425" s="180"/>
      <c r="K425" s="180"/>
      <c r="L425" s="184">
        <f t="shared" si="8"/>
        <v>0</v>
      </c>
      <c r="M425" s="184">
        <f t="shared" si="8"/>
        <v>0</v>
      </c>
      <c r="N425" s="184">
        <f t="shared" si="8"/>
        <v>0</v>
      </c>
      <c r="O425" s="184">
        <f t="shared" si="8"/>
        <v>0</v>
      </c>
      <c r="P425" s="180"/>
      <c r="Q425" s="180"/>
      <c r="R425" s="154"/>
    </row>
    <row r="426" spans="2:18" ht="36" hidden="1">
      <c r="B426" s="161" t="s">
        <v>152</v>
      </c>
      <c r="C426" s="175"/>
      <c r="D426" s="175"/>
      <c r="E426" s="206"/>
      <c r="F426" s="206"/>
      <c r="G426" s="206"/>
      <c r="H426" s="206"/>
      <c r="I426" s="206"/>
      <c r="J426" s="154"/>
      <c r="K426" s="154"/>
      <c r="L426" s="154">
        <v>0</v>
      </c>
      <c r="M426" s="154">
        <v>0</v>
      </c>
      <c r="N426" s="154">
        <v>0</v>
      </c>
      <c r="O426" s="154">
        <v>0</v>
      </c>
      <c r="P426" s="154"/>
      <c r="Q426" s="154"/>
      <c r="R426" s="154"/>
    </row>
    <row r="427" spans="2:18" ht="26.25" customHeight="1" hidden="1">
      <c r="B427" s="161" t="s">
        <v>155</v>
      </c>
      <c r="C427" s="175"/>
      <c r="D427" s="175"/>
      <c r="E427" s="206"/>
      <c r="F427" s="206" t="s">
        <v>156</v>
      </c>
      <c r="G427" s="206" t="s">
        <v>157</v>
      </c>
      <c r="H427" s="206" t="s">
        <v>250</v>
      </c>
      <c r="I427" s="206" t="s">
        <v>251</v>
      </c>
      <c r="J427" s="154"/>
      <c r="K427" s="154"/>
      <c r="L427" s="154"/>
      <c r="M427" s="154"/>
      <c r="N427" s="154"/>
      <c r="O427" s="154"/>
      <c r="P427" s="154"/>
      <c r="Q427" s="154"/>
      <c r="R427" s="154"/>
    </row>
    <row r="428" spans="2:18" ht="26.25" customHeight="1" hidden="1">
      <c r="B428" s="162" t="s">
        <v>540</v>
      </c>
      <c r="C428" s="175"/>
      <c r="D428" s="175"/>
      <c r="E428" s="206"/>
      <c r="F428" s="206"/>
      <c r="G428" s="206"/>
      <c r="H428" s="206"/>
      <c r="I428" s="206"/>
      <c r="J428" s="154"/>
      <c r="K428" s="154"/>
      <c r="L428" s="154"/>
      <c r="M428" s="154"/>
      <c r="N428" s="154"/>
      <c r="O428" s="154"/>
      <c r="P428" s="154"/>
      <c r="Q428" s="154"/>
      <c r="R428" s="154"/>
    </row>
    <row r="429" spans="2:18" ht="12" hidden="1">
      <c r="B429" s="213" t="s">
        <v>462</v>
      </c>
      <c r="C429" s="213"/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</row>
    <row r="430" spans="2:18" ht="12" hidden="1">
      <c r="B430" s="166" t="s">
        <v>463</v>
      </c>
      <c r="C430" s="58"/>
      <c r="D430" s="58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</row>
    <row r="431" spans="2:18" ht="24" hidden="1">
      <c r="B431" s="166" t="s">
        <v>235</v>
      </c>
      <c r="C431" s="58" t="s">
        <v>464</v>
      </c>
      <c r="D431" s="58"/>
      <c r="E431" s="154">
        <v>5010</v>
      </c>
      <c r="F431" s="154">
        <v>5227</v>
      </c>
      <c r="G431" s="154">
        <v>5227</v>
      </c>
      <c r="H431" s="154">
        <v>5227</v>
      </c>
      <c r="I431" s="154">
        <v>5384</v>
      </c>
      <c r="J431" s="154">
        <v>5384</v>
      </c>
      <c r="K431" s="154">
        <v>5384</v>
      </c>
      <c r="L431" s="154">
        <v>5384</v>
      </c>
      <c r="M431" s="154"/>
      <c r="N431" s="154">
        <v>5384</v>
      </c>
      <c r="O431" s="154"/>
      <c r="P431" s="154">
        <v>4669</v>
      </c>
      <c r="Q431" s="154">
        <v>4604</v>
      </c>
      <c r="R431" s="154"/>
    </row>
    <row r="432" spans="2:18" ht="12" hidden="1">
      <c r="B432" s="166" t="s">
        <v>465</v>
      </c>
      <c r="C432" s="58"/>
      <c r="D432" s="58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</row>
    <row r="433" spans="2:18" ht="87.75" customHeight="1" hidden="1">
      <c r="B433" s="166" t="s">
        <v>466</v>
      </c>
      <c r="C433" s="207" t="s">
        <v>467</v>
      </c>
      <c r="D433" s="58"/>
      <c r="E433" s="154">
        <v>0.03</v>
      </c>
      <c r="F433" s="154" t="s">
        <v>237</v>
      </c>
      <c r="G433" s="154">
        <v>0</v>
      </c>
      <c r="H433" s="154" t="s">
        <v>237</v>
      </c>
      <c r="I433" s="154">
        <v>0</v>
      </c>
      <c r="J433" s="154" t="s">
        <v>237</v>
      </c>
      <c r="K433" s="154">
        <v>0</v>
      </c>
      <c r="L433" s="154" t="s">
        <v>237</v>
      </c>
      <c r="M433" s="154">
        <v>0</v>
      </c>
      <c r="N433" s="154" t="s">
        <v>237</v>
      </c>
      <c r="O433" s="154"/>
      <c r="P433" s="154" t="s">
        <v>237</v>
      </c>
      <c r="Q433" s="154" t="s">
        <v>237</v>
      </c>
      <c r="R433" s="154"/>
    </row>
    <row r="434" spans="2:18" ht="36" hidden="1">
      <c r="B434" s="166" t="s">
        <v>238</v>
      </c>
      <c r="C434" s="207" t="s">
        <v>467</v>
      </c>
      <c r="D434" s="58"/>
      <c r="E434" s="154">
        <v>93.5</v>
      </c>
      <c r="F434" s="154" t="s">
        <v>246</v>
      </c>
      <c r="G434" s="154">
        <v>91.5</v>
      </c>
      <c r="H434" s="154" t="s">
        <v>229</v>
      </c>
      <c r="I434" s="154">
        <v>95.4</v>
      </c>
      <c r="J434" s="154" t="s">
        <v>229</v>
      </c>
      <c r="K434" s="154">
        <v>94.8</v>
      </c>
      <c r="L434" s="154" t="s">
        <v>229</v>
      </c>
      <c r="M434" s="154">
        <v>92.5</v>
      </c>
      <c r="N434" s="154" t="s">
        <v>229</v>
      </c>
      <c r="O434" s="154"/>
      <c r="P434" s="154" t="s">
        <v>229</v>
      </c>
      <c r="Q434" s="154" t="s">
        <v>229</v>
      </c>
      <c r="R434" s="154"/>
    </row>
    <row r="435" spans="2:18" ht="12" hidden="1">
      <c r="B435" s="213" t="s">
        <v>468</v>
      </c>
      <c r="C435" s="213"/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  <c r="R435" s="213"/>
    </row>
    <row r="436" spans="2:18" ht="12" hidden="1">
      <c r="B436" s="213" t="s">
        <v>469</v>
      </c>
      <c r="C436" s="213"/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  <c r="R436" s="213"/>
    </row>
    <row r="437" spans="2:18" ht="12" hidden="1">
      <c r="B437" s="169" t="s">
        <v>30</v>
      </c>
      <c r="C437" s="58"/>
      <c r="D437" s="58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</row>
    <row r="438" spans="2:18" ht="24" hidden="1">
      <c r="B438" s="166" t="s">
        <v>235</v>
      </c>
      <c r="C438" s="58" t="s">
        <v>464</v>
      </c>
      <c r="D438" s="58">
        <v>0.28</v>
      </c>
      <c r="E438" s="154">
        <v>5010</v>
      </c>
      <c r="F438" s="154">
        <v>5227</v>
      </c>
      <c r="G438" s="154">
        <v>5227</v>
      </c>
      <c r="H438" s="154">
        <v>5384</v>
      </c>
      <c r="I438" s="154">
        <v>5384</v>
      </c>
      <c r="J438" s="154">
        <v>5384</v>
      </c>
      <c r="K438" s="154">
        <v>5384</v>
      </c>
      <c r="L438" s="154">
        <v>5384</v>
      </c>
      <c r="M438" s="154">
        <v>5384</v>
      </c>
      <c r="N438" s="154">
        <v>5384</v>
      </c>
      <c r="O438" s="154"/>
      <c r="P438" s="154">
        <v>4669</v>
      </c>
      <c r="Q438" s="154">
        <v>4604</v>
      </c>
      <c r="R438" s="154"/>
    </row>
    <row r="439" spans="2:18" ht="48" hidden="1">
      <c r="B439" s="166" t="s">
        <v>239</v>
      </c>
      <c r="C439" s="58" t="s">
        <v>10</v>
      </c>
      <c r="D439" s="58">
        <v>0.1</v>
      </c>
      <c r="E439" s="154">
        <v>0</v>
      </c>
      <c r="F439" s="154">
        <v>0</v>
      </c>
      <c r="G439" s="154">
        <v>0</v>
      </c>
      <c r="H439" s="154">
        <v>0</v>
      </c>
      <c r="I439" s="154">
        <v>0</v>
      </c>
      <c r="J439" s="154">
        <v>0</v>
      </c>
      <c r="K439" s="154">
        <v>0</v>
      </c>
      <c r="L439" s="154">
        <v>0</v>
      </c>
      <c r="M439" s="154">
        <v>0</v>
      </c>
      <c r="N439" s="154">
        <v>0</v>
      </c>
      <c r="O439" s="154"/>
      <c r="P439" s="154">
        <v>0</v>
      </c>
      <c r="Q439" s="154">
        <v>0</v>
      </c>
      <c r="R439" s="154"/>
    </row>
    <row r="440" spans="2:18" ht="12" hidden="1">
      <c r="B440" s="213" t="s">
        <v>470</v>
      </c>
      <c r="C440" s="213"/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  <c r="R440" s="213"/>
    </row>
    <row r="441" spans="2:18" ht="12" hidden="1">
      <c r="B441" s="213" t="s">
        <v>471</v>
      </c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  <c r="R441" s="213"/>
    </row>
    <row r="442" spans="2:18" ht="12" hidden="1">
      <c r="B442" s="169" t="s">
        <v>30</v>
      </c>
      <c r="C442" s="58"/>
      <c r="D442" s="58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</row>
    <row r="443" spans="2:18" ht="36" hidden="1">
      <c r="B443" s="166" t="s">
        <v>242</v>
      </c>
      <c r="C443" s="207" t="s">
        <v>467</v>
      </c>
      <c r="D443" s="58">
        <v>0.06</v>
      </c>
      <c r="E443" s="154">
        <v>1.2</v>
      </c>
      <c r="F443" s="154" t="s">
        <v>243</v>
      </c>
      <c r="G443" s="154">
        <v>4.3</v>
      </c>
      <c r="H443" s="154" t="s">
        <v>243</v>
      </c>
      <c r="I443" s="154">
        <v>0</v>
      </c>
      <c r="J443" s="154" t="s">
        <v>243</v>
      </c>
      <c r="K443" s="154">
        <v>0</v>
      </c>
      <c r="L443" s="154" t="s">
        <v>243</v>
      </c>
      <c r="M443" s="154">
        <v>0</v>
      </c>
      <c r="N443" s="154">
        <v>0</v>
      </c>
      <c r="O443" s="154">
        <v>0</v>
      </c>
      <c r="P443" s="154" t="s">
        <v>243</v>
      </c>
      <c r="Q443" s="154" t="s">
        <v>243</v>
      </c>
      <c r="R443" s="154"/>
    </row>
    <row r="444" spans="2:18" ht="72" hidden="1">
      <c r="B444" s="166" t="s">
        <v>472</v>
      </c>
      <c r="C444" s="207" t="s">
        <v>467</v>
      </c>
      <c r="D444" s="58">
        <v>0.06</v>
      </c>
      <c r="E444" s="154">
        <v>0.02</v>
      </c>
      <c r="F444" s="154" t="s">
        <v>237</v>
      </c>
      <c r="G444" s="154">
        <v>0</v>
      </c>
      <c r="H444" s="154" t="s">
        <v>237</v>
      </c>
      <c r="I444" s="154">
        <v>0</v>
      </c>
      <c r="J444" s="154" t="s">
        <v>237</v>
      </c>
      <c r="K444" s="154">
        <v>0</v>
      </c>
      <c r="L444" s="154" t="s">
        <v>237</v>
      </c>
      <c r="M444" s="154">
        <v>0</v>
      </c>
      <c r="N444" s="154" t="s">
        <v>237</v>
      </c>
      <c r="O444" s="154"/>
      <c r="P444" s="154" t="s">
        <v>237</v>
      </c>
      <c r="Q444" s="154" t="s">
        <v>237</v>
      </c>
      <c r="R444" s="154"/>
    </row>
    <row r="445" spans="2:18" ht="36" hidden="1">
      <c r="B445" s="166" t="s">
        <v>473</v>
      </c>
      <c r="C445" s="207" t="s">
        <v>10</v>
      </c>
      <c r="D445" s="58">
        <v>0.1</v>
      </c>
      <c r="E445" s="154">
        <v>0</v>
      </c>
      <c r="F445" s="154">
        <v>0</v>
      </c>
      <c r="G445" s="154">
        <v>0</v>
      </c>
      <c r="H445" s="154">
        <v>0</v>
      </c>
      <c r="I445" s="154">
        <v>0</v>
      </c>
      <c r="J445" s="154">
        <v>0</v>
      </c>
      <c r="K445" s="154">
        <v>0</v>
      </c>
      <c r="L445" s="154">
        <v>0</v>
      </c>
      <c r="M445" s="154">
        <v>0</v>
      </c>
      <c r="N445" s="154">
        <v>0</v>
      </c>
      <c r="O445" s="154">
        <v>0</v>
      </c>
      <c r="P445" s="154">
        <v>0</v>
      </c>
      <c r="Q445" s="154">
        <v>0</v>
      </c>
      <c r="R445" s="154"/>
    </row>
    <row r="446" spans="2:18" ht="12" hidden="1">
      <c r="B446" s="213" t="s">
        <v>474</v>
      </c>
      <c r="C446" s="213"/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  <c r="R446" s="213"/>
    </row>
    <row r="447" spans="2:18" ht="12" hidden="1">
      <c r="B447" s="213" t="s">
        <v>475</v>
      </c>
      <c r="C447" s="213"/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3"/>
      <c r="R447" s="213"/>
    </row>
    <row r="448" spans="2:18" ht="12" hidden="1">
      <c r="B448" s="169" t="s">
        <v>30</v>
      </c>
      <c r="C448" s="58"/>
      <c r="D448" s="58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</row>
    <row r="449" spans="2:18" ht="36" hidden="1">
      <c r="B449" s="166" t="s">
        <v>238</v>
      </c>
      <c r="C449" s="207" t="s">
        <v>467</v>
      </c>
      <c r="D449" s="58">
        <v>0.2</v>
      </c>
      <c r="E449" s="154">
        <v>87.5</v>
      </c>
      <c r="F449" s="154" t="s">
        <v>246</v>
      </c>
      <c r="G449" s="154">
        <v>91.5</v>
      </c>
      <c r="H449" s="154" t="s">
        <v>229</v>
      </c>
      <c r="I449" s="154">
        <v>95.4</v>
      </c>
      <c r="J449" s="154" t="s">
        <v>229</v>
      </c>
      <c r="K449" s="154">
        <v>94.8</v>
      </c>
      <c r="L449" s="154" t="s">
        <v>229</v>
      </c>
      <c r="M449" s="154">
        <v>92.5</v>
      </c>
      <c r="N449" s="154" t="s">
        <v>229</v>
      </c>
      <c r="O449" s="154"/>
      <c r="P449" s="154" t="s">
        <v>229</v>
      </c>
      <c r="Q449" s="154" t="s">
        <v>229</v>
      </c>
      <c r="R449" s="154"/>
    </row>
    <row r="450" spans="2:18" ht="96" hidden="1">
      <c r="B450" s="166" t="s">
        <v>476</v>
      </c>
      <c r="C450" s="207" t="s">
        <v>467</v>
      </c>
      <c r="D450" s="58">
        <v>0.1</v>
      </c>
      <c r="E450" s="154">
        <v>100</v>
      </c>
      <c r="F450" s="154">
        <v>100</v>
      </c>
      <c r="G450" s="154">
        <v>100</v>
      </c>
      <c r="H450" s="154">
        <v>100</v>
      </c>
      <c r="I450" s="154">
        <v>100</v>
      </c>
      <c r="J450" s="154">
        <v>100</v>
      </c>
      <c r="K450" s="154">
        <v>100</v>
      </c>
      <c r="L450" s="154">
        <v>100</v>
      </c>
      <c r="M450" s="154">
        <v>100</v>
      </c>
      <c r="N450" s="154">
        <v>100</v>
      </c>
      <c r="O450" s="154"/>
      <c r="P450" s="154">
        <v>100</v>
      </c>
      <c r="Q450" s="154">
        <v>100</v>
      </c>
      <c r="R450" s="154"/>
    </row>
    <row r="451" spans="2:18" ht="217.5" customHeight="1" hidden="1">
      <c r="B451" s="166" t="s">
        <v>477</v>
      </c>
      <c r="C451" s="207" t="s">
        <v>467</v>
      </c>
      <c r="D451" s="58">
        <v>0.1</v>
      </c>
      <c r="E451" s="154">
        <v>100</v>
      </c>
      <c r="F451" s="154">
        <v>100</v>
      </c>
      <c r="G451" s="154">
        <v>100</v>
      </c>
      <c r="H451" s="154">
        <v>100</v>
      </c>
      <c r="I451" s="154">
        <v>100</v>
      </c>
      <c r="J451" s="154">
        <v>100</v>
      </c>
      <c r="K451" s="154">
        <v>100</v>
      </c>
      <c r="L451" s="154">
        <v>100</v>
      </c>
      <c r="M451" s="154">
        <v>100</v>
      </c>
      <c r="N451" s="154">
        <v>100</v>
      </c>
      <c r="O451" s="154"/>
      <c r="P451" s="154">
        <v>100</v>
      </c>
      <c r="Q451" s="154">
        <v>100</v>
      </c>
      <c r="R451" s="154" t="s">
        <v>478</v>
      </c>
    </row>
  </sheetData>
  <sheetProtection/>
  <mergeCells count="34">
    <mergeCell ref="B440:R440"/>
    <mergeCell ref="B441:R441"/>
    <mergeCell ref="B446:R446"/>
    <mergeCell ref="B447:R447"/>
    <mergeCell ref="C6:C8"/>
    <mergeCell ref="H6:O6"/>
    <mergeCell ref="P6:Q6"/>
    <mergeCell ref="H7:I7"/>
    <mergeCell ref="B435:R435"/>
    <mergeCell ref="B436:R436"/>
    <mergeCell ref="E6:G6"/>
    <mergeCell ref="A6:A8"/>
    <mergeCell ref="D6:D8"/>
    <mergeCell ref="R6:R8"/>
    <mergeCell ref="N7:O7"/>
    <mergeCell ref="P7:P8"/>
    <mergeCell ref="Q7:Q8"/>
    <mergeCell ref="B49:R49"/>
    <mergeCell ref="B55:R55"/>
    <mergeCell ref="B56:R56"/>
    <mergeCell ref="N1:R1"/>
    <mergeCell ref="N2:R2"/>
    <mergeCell ref="J7:K7"/>
    <mergeCell ref="B6:B8"/>
    <mergeCell ref="F7:G7"/>
    <mergeCell ref="B4:R4"/>
    <mergeCell ref="L7:M7"/>
    <mergeCell ref="B66:R66"/>
    <mergeCell ref="B67:R67"/>
    <mergeCell ref="B76:R76"/>
    <mergeCell ref="B429:R429"/>
    <mergeCell ref="B78:R78"/>
    <mergeCell ref="B60:R60"/>
    <mergeCell ref="B77:R77"/>
  </mergeCells>
  <printOptions/>
  <pageMargins left="0.5905511811023623" right="0.2362204724409449" top="0.2362204724409449" bottom="0.15748031496062992" header="0.1968503937007874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930"/>
  <sheetViews>
    <sheetView view="pageBreakPreview" zoomScaleSheetLayoutView="100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1" sqref="I11"/>
    </sheetView>
  </sheetViews>
  <sheetFormatPr defaultColWidth="9.00390625" defaultRowHeight="12.75"/>
  <cols>
    <col min="1" max="1" width="14.75390625" style="44" customWidth="1"/>
    <col min="2" max="2" width="26.625" style="44" customWidth="1"/>
    <col min="3" max="3" width="14.00390625" style="90" customWidth="1"/>
    <col min="4" max="5" width="5.875" style="4" customWidth="1"/>
    <col min="6" max="6" width="10.75390625" style="4" customWidth="1"/>
    <col min="7" max="7" width="5.875" style="4" customWidth="1"/>
    <col min="8" max="9" width="9.875" style="4" customWidth="1"/>
    <col min="10" max="10" width="10.125" style="4" bestFit="1" customWidth="1"/>
    <col min="11" max="11" width="12.375" style="4" customWidth="1"/>
    <col min="12" max="12" width="9.75390625" style="89" customWidth="1"/>
    <col min="13" max="13" width="9.375" style="89" bestFit="1" customWidth="1"/>
    <col min="14" max="14" width="10.25390625" style="89" customWidth="1"/>
    <col min="15" max="15" width="11.125" style="89" customWidth="1"/>
    <col min="16" max="16" width="9.875" style="89" customWidth="1"/>
    <col min="17" max="17" width="10.375" style="89" customWidth="1"/>
    <col min="18" max="18" width="9.875" style="89" customWidth="1"/>
    <col min="19" max="19" width="10.25390625" style="89" customWidth="1"/>
    <col min="20" max="20" width="16.625" style="4" customWidth="1"/>
  </cols>
  <sheetData>
    <row r="1" spans="3:20" ht="12.75">
      <c r="C1" s="81"/>
      <c r="D1" s="91"/>
      <c r="E1" s="91"/>
      <c r="F1" s="91"/>
      <c r="G1" s="91"/>
      <c r="H1" s="91"/>
      <c r="I1" s="91"/>
      <c r="J1" s="91"/>
      <c r="K1" s="91"/>
      <c r="R1" s="294" t="s">
        <v>27</v>
      </c>
      <c r="S1" s="294"/>
      <c r="T1" s="294"/>
    </row>
    <row r="2" spans="3:20" ht="48.75" customHeight="1">
      <c r="C2" s="81"/>
      <c r="D2" s="91"/>
      <c r="E2" s="91"/>
      <c r="F2" s="91"/>
      <c r="G2" s="91"/>
      <c r="H2" s="91"/>
      <c r="I2" s="91"/>
      <c r="J2" s="91"/>
      <c r="K2" s="91"/>
      <c r="R2" s="294" t="s">
        <v>39</v>
      </c>
      <c r="S2" s="294"/>
      <c r="T2" s="294"/>
    </row>
    <row r="3" spans="3:20" ht="12.75">
      <c r="C3" s="81"/>
      <c r="D3" s="91"/>
      <c r="E3" s="91"/>
      <c r="F3" s="91"/>
      <c r="G3" s="91"/>
      <c r="H3" s="91"/>
      <c r="I3" s="91"/>
      <c r="J3" s="91"/>
      <c r="K3" s="91"/>
      <c r="T3" s="91"/>
    </row>
    <row r="4" spans="1:20" ht="26.25" customHeight="1">
      <c r="A4" s="288" t="s">
        <v>254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</row>
    <row r="5" spans="3:20" ht="12.75">
      <c r="C5" s="81"/>
      <c r="D5" s="91"/>
      <c r="E5" s="91"/>
      <c r="F5" s="91"/>
      <c r="G5" s="91"/>
      <c r="H5" s="91"/>
      <c r="I5" s="91"/>
      <c r="J5" s="91"/>
      <c r="K5" s="91"/>
      <c r="T5" s="91"/>
    </row>
    <row r="6" spans="1:20" s="65" customFormat="1" ht="26.25" customHeight="1">
      <c r="A6" s="230" t="s">
        <v>41</v>
      </c>
      <c r="B6" s="230" t="s">
        <v>34</v>
      </c>
      <c r="C6" s="291" t="s">
        <v>35</v>
      </c>
      <c r="D6" s="290" t="s">
        <v>19</v>
      </c>
      <c r="E6" s="290"/>
      <c r="F6" s="290"/>
      <c r="G6" s="290"/>
      <c r="H6" s="289" t="s">
        <v>24</v>
      </c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90" t="s">
        <v>31</v>
      </c>
    </row>
    <row r="7" spans="1:20" s="65" customFormat="1" ht="15.75" customHeight="1">
      <c r="A7" s="230"/>
      <c r="B7" s="230"/>
      <c r="C7" s="292"/>
      <c r="D7" s="290" t="s">
        <v>20</v>
      </c>
      <c r="E7" s="290" t="s">
        <v>25</v>
      </c>
      <c r="F7" s="290" t="s">
        <v>21</v>
      </c>
      <c r="G7" s="290" t="s">
        <v>22</v>
      </c>
      <c r="H7" s="290" t="s">
        <v>801</v>
      </c>
      <c r="I7" s="290"/>
      <c r="J7" s="290" t="s">
        <v>802</v>
      </c>
      <c r="K7" s="290"/>
      <c r="L7" s="290"/>
      <c r="M7" s="290"/>
      <c r="N7" s="290"/>
      <c r="O7" s="290"/>
      <c r="P7" s="290"/>
      <c r="Q7" s="290"/>
      <c r="R7" s="230" t="s">
        <v>3</v>
      </c>
      <c r="S7" s="230"/>
      <c r="T7" s="290"/>
    </row>
    <row r="8" spans="1:20" s="65" customFormat="1" ht="30" customHeight="1">
      <c r="A8" s="230"/>
      <c r="B8" s="230"/>
      <c r="C8" s="292"/>
      <c r="D8" s="290"/>
      <c r="E8" s="290"/>
      <c r="F8" s="290"/>
      <c r="G8" s="290"/>
      <c r="H8" s="290"/>
      <c r="I8" s="290"/>
      <c r="J8" s="290" t="s">
        <v>6</v>
      </c>
      <c r="K8" s="290"/>
      <c r="L8" s="230" t="s">
        <v>13</v>
      </c>
      <c r="M8" s="230"/>
      <c r="N8" s="230" t="s">
        <v>14</v>
      </c>
      <c r="O8" s="230"/>
      <c r="P8" s="230" t="s">
        <v>17</v>
      </c>
      <c r="Q8" s="230"/>
      <c r="R8" s="230"/>
      <c r="S8" s="230"/>
      <c r="T8" s="290"/>
    </row>
    <row r="9" spans="1:20" s="65" customFormat="1" ht="32.25" customHeight="1">
      <c r="A9" s="230"/>
      <c r="B9" s="230"/>
      <c r="C9" s="293"/>
      <c r="D9" s="290"/>
      <c r="E9" s="290"/>
      <c r="F9" s="290"/>
      <c r="G9" s="290"/>
      <c r="H9" s="52" t="s">
        <v>4</v>
      </c>
      <c r="I9" s="52" t="s">
        <v>5</v>
      </c>
      <c r="J9" s="52" t="s">
        <v>4</v>
      </c>
      <c r="K9" s="52" t="s">
        <v>5</v>
      </c>
      <c r="L9" s="6" t="s">
        <v>4</v>
      </c>
      <c r="M9" s="6" t="s">
        <v>5</v>
      </c>
      <c r="N9" s="6" t="s">
        <v>4</v>
      </c>
      <c r="O9" s="6" t="s">
        <v>5</v>
      </c>
      <c r="P9" s="6" t="s">
        <v>4</v>
      </c>
      <c r="Q9" s="6" t="s">
        <v>5</v>
      </c>
      <c r="R9" s="6">
        <v>2020</v>
      </c>
      <c r="S9" s="6">
        <v>2021</v>
      </c>
      <c r="T9" s="290"/>
    </row>
    <row r="10" spans="1:20" s="65" customFormat="1" ht="25.5" customHeight="1">
      <c r="A10" s="265" t="s">
        <v>40</v>
      </c>
      <c r="B10" s="265" t="s">
        <v>629</v>
      </c>
      <c r="C10" s="79" t="s">
        <v>23</v>
      </c>
      <c r="D10" s="93"/>
      <c r="E10" s="93"/>
      <c r="F10" s="93"/>
      <c r="G10" s="94"/>
      <c r="H10" s="66">
        <f>H12</f>
        <v>585166.7999999999</v>
      </c>
      <c r="I10" s="66">
        <f aca="true" t="shared" si="0" ref="I10:S10">I12</f>
        <v>578853</v>
      </c>
      <c r="J10" s="66">
        <f t="shared" si="0"/>
        <v>581441.2999999999</v>
      </c>
      <c r="K10" s="66">
        <f t="shared" si="0"/>
        <v>132915.45</v>
      </c>
      <c r="L10" s="66">
        <f t="shared" si="0"/>
        <v>599622.9399999998</v>
      </c>
      <c r="M10" s="66">
        <f t="shared" si="0"/>
        <v>311015.68000000005</v>
      </c>
      <c r="N10" s="66">
        <f t="shared" si="0"/>
        <v>608835.9</v>
      </c>
      <c r="O10" s="66">
        <f t="shared" si="0"/>
        <v>423415.76</v>
      </c>
      <c r="P10" s="66">
        <f t="shared" si="0"/>
        <v>650376.3300000002</v>
      </c>
      <c r="Q10" s="66">
        <f t="shared" si="0"/>
        <v>648375.4700000001</v>
      </c>
      <c r="R10" s="66">
        <f t="shared" si="0"/>
        <v>536003.7</v>
      </c>
      <c r="S10" s="66">
        <f t="shared" si="0"/>
        <v>536003.7</v>
      </c>
      <c r="T10" s="21"/>
    </row>
    <row r="11" spans="1:20" s="65" customFormat="1" ht="22.5" customHeight="1">
      <c r="A11" s="266"/>
      <c r="B11" s="266"/>
      <c r="C11" s="79" t="s">
        <v>36</v>
      </c>
      <c r="D11" s="93"/>
      <c r="E11" s="93"/>
      <c r="F11" s="93"/>
      <c r="G11" s="93"/>
      <c r="H11" s="59"/>
      <c r="I11" s="59"/>
      <c r="J11" s="59"/>
      <c r="K11" s="59"/>
      <c r="L11" s="60"/>
      <c r="M11" s="60"/>
      <c r="N11" s="60"/>
      <c r="O11" s="60"/>
      <c r="P11" s="60"/>
      <c r="Q11" s="60"/>
      <c r="R11" s="60"/>
      <c r="S11" s="60"/>
      <c r="T11" s="21"/>
    </row>
    <row r="12" spans="1:20" s="65" customFormat="1" ht="32.25" customHeight="1">
      <c r="A12" s="267"/>
      <c r="B12" s="267"/>
      <c r="C12" s="79" t="s">
        <v>158</v>
      </c>
      <c r="D12" s="95" t="s">
        <v>65</v>
      </c>
      <c r="E12" s="93" t="s">
        <v>270</v>
      </c>
      <c r="F12" s="93" t="s">
        <v>270</v>
      </c>
      <c r="G12" s="94" t="s">
        <v>270</v>
      </c>
      <c r="H12" s="67">
        <f aca="true" t="shared" si="1" ref="H12:S12">H13+H350+H363+H391+H417</f>
        <v>585166.7999999999</v>
      </c>
      <c r="I12" s="67">
        <f t="shared" si="1"/>
        <v>578853</v>
      </c>
      <c r="J12" s="67">
        <f t="shared" si="1"/>
        <v>581441.2999999999</v>
      </c>
      <c r="K12" s="67">
        <f t="shared" si="1"/>
        <v>132915.45</v>
      </c>
      <c r="L12" s="67">
        <f t="shared" si="1"/>
        <v>599622.9399999998</v>
      </c>
      <c r="M12" s="67">
        <f t="shared" si="1"/>
        <v>311015.68000000005</v>
      </c>
      <c r="N12" s="67">
        <f t="shared" si="1"/>
        <v>608835.9</v>
      </c>
      <c r="O12" s="67">
        <f t="shared" si="1"/>
        <v>423415.76</v>
      </c>
      <c r="P12" s="67">
        <f t="shared" si="1"/>
        <v>650376.3300000002</v>
      </c>
      <c r="Q12" s="67">
        <f t="shared" si="1"/>
        <v>648375.4700000001</v>
      </c>
      <c r="R12" s="67">
        <f t="shared" si="1"/>
        <v>536003.7</v>
      </c>
      <c r="S12" s="67">
        <f t="shared" si="1"/>
        <v>536003.7</v>
      </c>
      <c r="T12" s="21"/>
    </row>
    <row r="13" spans="1:20" s="65" customFormat="1" ht="24" customHeight="1">
      <c r="A13" s="265" t="s">
        <v>159</v>
      </c>
      <c r="B13" s="265" t="s">
        <v>160</v>
      </c>
      <c r="C13" s="79" t="s">
        <v>23</v>
      </c>
      <c r="D13" s="95"/>
      <c r="E13" s="93"/>
      <c r="F13" s="93"/>
      <c r="G13" s="94"/>
      <c r="H13" s="66">
        <f>H15</f>
        <v>561503.9</v>
      </c>
      <c r="I13" s="66">
        <f aca="true" t="shared" si="2" ref="I13:R13">I15</f>
        <v>555386.9</v>
      </c>
      <c r="J13" s="66">
        <f t="shared" si="2"/>
        <v>562119.1999999998</v>
      </c>
      <c r="K13" s="66">
        <f t="shared" si="2"/>
        <v>129221.95</v>
      </c>
      <c r="L13" s="67">
        <f t="shared" si="2"/>
        <v>570583.9399999998</v>
      </c>
      <c r="M13" s="67">
        <f t="shared" si="2"/>
        <v>301558.45</v>
      </c>
      <c r="N13" s="67">
        <f>N15</f>
        <v>579794.6</v>
      </c>
      <c r="O13" s="67">
        <f t="shared" si="2"/>
        <v>408010.10000000003</v>
      </c>
      <c r="P13" s="67">
        <f t="shared" si="2"/>
        <v>619466.9000000001</v>
      </c>
      <c r="Q13" s="67">
        <f t="shared" si="2"/>
        <v>617594.7400000001</v>
      </c>
      <c r="R13" s="67">
        <f t="shared" si="2"/>
        <v>516658.49999999994</v>
      </c>
      <c r="S13" s="67">
        <f>S15</f>
        <v>516658.49999999994</v>
      </c>
      <c r="T13" s="21"/>
    </row>
    <row r="14" spans="1:20" s="65" customFormat="1" ht="24.75" customHeight="1">
      <c r="A14" s="266"/>
      <c r="B14" s="266"/>
      <c r="C14" s="79" t="s">
        <v>36</v>
      </c>
      <c r="D14" s="95"/>
      <c r="E14" s="93"/>
      <c r="F14" s="93"/>
      <c r="G14" s="94"/>
      <c r="H14" s="66"/>
      <c r="I14" s="66"/>
      <c r="J14" s="66"/>
      <c r="K14" s="66"/>
      <c r="L14" s="67"/>
      <c r="M14" s="67"/>
      <c r="N14" s="67"/>
      <c r="O14" s="67"/>
      <c r="P14" s="67"/>
      <c r="Q14" s="67"/>
      <c r="R14" s="67"/>
      <c r="S14" s="67"/>
      <c r="T14" s="21"/>
    </row>
    <row r="15" spans="1:20" s="65" customFormat="1" ht="32.25" customHeight="1">
      <c r="A15" s="267"/>
      <c r="B15" s="267"/>
      <c r="C15" s="79" t="s">
        <v>158</v>
      </c>
      <c r="D15" s="95" t="s">
        <v>65</v>
      </c>
      <c r="E15" s="93" t="s">
        <v>270</v>
      </c>
      <c r="F15" s="93" t="s">
        <v>270</v>
      </c>
      <c r="G15" s="94" t="s">
        <v>270</v>
      </c>
      <c r="H15" s="66">
        <f>H16+H23+H31+H36+H42+H47+H51+H56+H61+H66+H75+H82+H86+H92+H100+H106+H119+H127+H135+H145+H151+H157+H161+H170+H179+H193+H196+H199+H203+H207+H211+H216+H222+H228+H235+H239+H243+H250+H257+H262+H266+H270+H274+H278+H282+H287+H293+H297+H301+H305+H312+H316+H321+H325+H329+H333+H339+H345</f>
        <v>561503.9</v>
      </c>
      <c r="I15" s="66">
        <f aca="true" t="shared" si="3" ref="I15:S15">I16+I23+I31+I36+I42+I47+I51+I56+I61+I66+I75+I82+I86+I92+I100+I106+I119+I127+I135+I145+I151+I157+I161+I170+I179+I193+I196+I199+I203+I207+I211+I216+I222+I228+I235+I239+I243+I250+I257+I262+I266+I270+I274+I278+I282+I287+I293+I297+I301+I305+I312+I316+I321+I325+I329+I333+I339+I345</f>
        <v>555386.9</v>
      </c>
      <c r="J15" s="66">
        <f t="shared" si="3"/>
        <v>562119.1999999998</v>
      </c>
      <c r="K15" s="66">
        <f t="shared" si="3"/>
        <v>129221.95</v>
      </c>
      <c r="L15" s="66">
        <f t="shared" si="3"/>
        <v>570583.9399999998</v>
      </c>
      <c r="M15" s="66">
        <f t="shared" si="3"/>
        <v>301558.45</v>
      </c>
      <c r="N15" s="66">
        <f t="shared" si="3"/>
        <v>579794.6</v>
      </c>
      <c r="O15" s="66">
        <f t="shared" si="3"/>
        <v>408010.10000000003</v>
      </c>
      <c r="P15" s="66">
        <f t="shared" si="3"/>
        <v>619466.9000000001</v>
      </c>
      <c r="Q15" s="66">
        <f t="shared" si="3"/>
        <v>617594.7400000001</v>
      </c>
      <c r="R15" s="66">
        <f t="shared" si="3"/>
        <v>516658.49999999994</v>
      </c>
      <c r="S15" s="66">
        <f t="shared" si="3"/>
        <v>516658.49999999994</v>
      </c>
      <c r="T15" s="21"/>
    </row>
    <row r="16" spans="1:20" s="65" customFormat="1" ht="22.5" customHeight="1">
      <c r="A16" s="224" t="s">
        <v>161</v>
      </c>
      <c r="B16" s="285" t="s">
        <v>162</v>
      </c>
      <c r="C16" s="80" t="s">
        <v>23</v>
      </c>
      <c r="D16" s="106" t="str">
        <f>D18</f>
        <v>079</v>
      </c>
      <c r="E16" s="106" t="str">
        <f>E18</f>
        <v>0701</v>
      </c>
      <c r="F16" s="106" t="str">
        <f>F18</f>
        <v>0110010210</v>
      </c>
      <c r="G16" s="96"/>
      <c r="H16" s="97">
        <f>H18+H21</f>
        <v>5773.4</v>
      </c>
      <c r="I16" s="97">
        <f aca="true" t="shared" si="4" ref="I16:S16">I18+I21</f>
        <v>5773.4</v>
      </c>
      <c r="J16" s="97">
        <f t="shared" si="4"/>
        <v>7234.9</v>
      </c>
      <c r="K16" s="97">
        <f t="shared" si="4"/>
        <v>2570</v>
      </c>
      <c r="L16" s="60">
        <f t="shared" si="4"/>
        <v>11270.34</v>
      </c>
      <c r="M16" s="60">
        <f t="shared" si="4"/>
        <v>6203</v>
      </c>
      <c r="N16" s="60">
        <f t="shared" si="4"/>
        <v>11270.5</v>
      </c>
      <c r="O16" s="60">
        <f t="shared" si="4"/>
        <v>9925.2</v>
      </c>
      <c r="P16" s="60">
        <f t="shared" si="4"/>
        <v>15584.4</v>
      </c>
      <c r="Q16" s="60">
        <f t="shared" si="4"/>
        <v>15584.24</v>
      </c>
      <c r="R16" s="60">
        <f t="shared" si="4"/>
        <v>0</v>
      </c>
      <c r="S16" s="60">
        <f t="shared" si="4"/>
        <v>0</v>
      </c>
      <c r="T16" s="21"/>
    </row>
    <row r="17" spans="1:20" s="65" customFormat="1" ht="20.25" customHeight="1">
      <c r="A17" s="225"/>
      <c r="B17" s="286"/>
      <c r="C17" s="80" t="s">
        <v>36</v>
      </c>
      <c r="D17" s="38"/>
      <c r="E17" s="38"/>
      <c r="F17" s="38"/>
      <c r="G17" s="38"/>
      <c r="H17" s="59"/>
      <c r="I17" s="59"/>
      <c r="J17" s="59"/>
      <c r="K17" s="59"/>
      <c r="L17" s="60"/>
      <c r="M17" s="60"/>
      <c r="N17" s="60"/>
      <c r="O17" s="60"/>
      <c r="P17" s="60"/>
      <c r="Q17" s="60"/>
      <c r="R17" s="60"/>
      <c r="S17" s="60"/>
      <c r="T17" s="21"/>
    </row>
    <row r="18" spans="1:20" s="65" customFormat="1" ht="20.25" customHeight="1">
      <c r="A18" s="225"/>
      <c r="B18" s="286"/>
      <c r="C18" s="249" t="s">
        <v>158</v>
      </c>
      <c r="D18" s="284" t="s">
        <v>65</v>
      </c>
      <c r="E18" s="284" t="s">
        <v>163</v>
      </c>
      <c r="F18" s="284" t="s">
        <v>255</v>
      </c>
      <c r="G18" s="98">
        <v>110</v>
      </c>
      <c r="H18" s="99">
        <f>H19+H20</f>
        <v>3123</v>
      </c>
      <c r="I18" s="99">
        <f aca="true" t="shared" si="5" ref="I18:S18">I19+I20</f>
        <v>3123</v>
      </c>
      <c r="J18" s="99">
        <f t="shared" si="5"/>
        <v>3904.9</v>
      </c>
      <c r="K18" s="99">
        <f t="shared" si="5"/>
        <v>1473.2</v>
      </c>
      <c r="L18" s="100">
        <f t="shared" si="5"/>
        <v>6080.200000000001</v>
      </c>
      <c r="M18" s="100">
        <f t="shared" si="5"/>
        <v>3425.7</v>
      </c>
      <c r="N18" s="100">
        <f t="shared" si="5"/>
        <v>4155.7</v>
      </c>
      <c r="O18" s="100">
        <f t="shared" si="5"/>
        <v>4072</v>
      </c>
      <c r="P18" s="100">
        <f t="shared" si="5"/>
        <v>4493.299999999999</v>
      </c>
      <c r="Q18" s="100">
        <f t="shared" si="5"/>
        <v>4493.139999999999</v>
      </c>
      <c r="R18" s="100">
        <f t="shared" si="5"/>
        <v>0</v>
      </c>
      <c r="S18" s="60">
        <f t="shared" si="5"/>
        <v>0</v>
      </c>
      <c r="T18" s="21"/>
    </row>
    <row r="19" spans="1:20" s="65" customFormat="1" ht="18" customHeight="1">
      <c r="A19" s="225"/>
      <c r="B19" s="286"/>
      <c r="C19" s="250"/>
      <c r="D19" s="284"/>
      <c r="E19" s="284"/>
      <c r="F19" s="284"/>
      <c r="G19" s="96">
        <v>111</v>
      </c>
      <c r="H19" s="97">
        <v>2173.1</v>
      </c>
      <c r="I19" s="97">
        <v>2173.1</v>
      </c>
      <c r="J19" s="97">
        <v>2999.5</v>
      </c>
      <c r="K19" s="97">
        <v>1127</v>
      </c>
      <c r="L19" s="60">
        <v>4670.6</v>
      </c>
      <c r="M19" s="60">
        <v>2626.7</v>
      </c>
      <c r="N19" s="60">
        <v>3192.1</v>
      </c>
      <c r="O19" s="60">
        <v>3128</v>
      </c>
      <c r="P19" s="60">
        <v>3455.7</v>
      </c>
      <c r="Q19" s="60">
        <v>3455.54</v>
      </c>
      <c r="R19" s="60">
        <v>0</v>
      </c>
      <c r="S19" s="101">
        <v>0</v>
      </c>
      <c r="T19" s="21"/>
    </row>
    <row r="20" spans="1:20" s="65" customFormat="1" ht="18" customHeight="1">
      <c r="A20" s="225"/>
      <c r="B20" s="286"/>
      <c r="C20" s="250"/>
      <c r="D20" s="284"/>
      <c r="E20" s="284"/>
      <c r="F20" s="284"/>
      <c r="G20" s="96">
        <v>119</v>
      </c>
      <c r="H20" s="97">
        <v>949.9</v>
      </c>
      <c r="I20" s="97">
        <v>949.9</v>
      </c>
      <c r="J20" s="97">
        <v>905.4</v>
      </c>
      <c r="K20" s="97">
        <v>346.2</v>
      </c>
      <c r="L20" s="60">
        <v>1409.6</v>
      </c>
      <c r="M20" s="60">
        <v>799</v>
      </c>
      <c r="N20" s="60">
        <v>963.6</v>
      </c>
      <c r="O20" s="60">
        <v>944</v>
      </c>
      <c r="P20" s="60">
        <v>1037.6</v>
      </c>
      <c r="Q20" s="60">
        <v>1037.6</v>
      </c>
      <c r="R20" s="60">
        <v>0</v>
      </c>
      <c r="S20" s="101">
        <v>0</v>
      </c>
      <c r="T20" s="21"/>
    </row>
    <row r="21" spans="1:20" s="65" customFormat="1" ht="15.75" customHeight="1">
      <c r="A21" s="225"/>
      <c r="B21" s="286"/>
      <c r="C21" s="250"/>
      <c r="D21" s="284"/>
      <c r="E21" s="284"/>
      <c r="F21" s="284"/>
      <c r="G21" s="96">
        <v>610</v>
      </c>
      <c r="H21" s="97">
        <f>H22</f>
        <v>2650.4</v>
      </c>
      <c r="I21" s="97">
        <f aca="true" t="shared" si="6" ref="I21:S21">I22</f>
        <v>2650.4</v>
      </c>
      <c r="J21" s="97">
        <f t="shared" si="6"/>
        <v>3330</v>
      </c>
      <c r="K21" s="97">
        <f t="shared" si="6"/>
        <v>1096.8</v>
      </c>
      <c r="L21" s="60">
        <f t="shared" si="6"/>
        <v>5190.14</v>
      </c>
      <c r="M21" s="60">
        <f t="shared" si="6"/>
        <v>2777.3</v>
      </c>
      <c r="N21" s="60">
        <f t="shared" si="6"/>
        <v>7114.8</v>
      </c>
      <c r="O21" s="60">
        <f t="shared" si="6"/>
        <v>5853.2</v>
      </c>
      <c r="P21" s="60">
        <f t="shared" si="6"/>
        <v>11091.1</v>
      </c>
      <c r="Q21" s="60">
        <f t="shared" si="6"/>
        <v>11091.1</v>
      </c>
      <c r="R21" s="60">
        <f t="shared" si="6"/>
        <v>0</v>
      </c>
      <c r="S21" s="60">
        <f t="shared" si="6"/>
        <v>0</v>
      </c>
      <c r="T21" s="21"/>
    </row>
    <row r="22" spans="1:20" s="65" customFormat="1" ht="15.75" customHeight="1">
      <c r="A22" s="235"/>
      <c r="B22" s="287"/>
      <c r="C22" s="251"/>
      <c r="D22" s="284"/>
      <c r="E22" s="284"/>
      <c r="F22" s="284"/>
      <c r="G22" s="96">
        <v>611</v>
      </c>
      <c r="H22" s="97">
        <v>2650.4</v>
      </c>
      <c r="I22" s="97">
        <v>2650.4</v>
      </c>
      <c r="J22" s="97">
        <v>3330</v>
      </c>
      <c r="K22" s="97">
        <v>1096.8</v>
      </c>
      <c r="L22" s="60">
        <v>5190.14</v>
      </c>
      <c r="M22" s="60">
        <v>2777.3</v>
      </c>
      <c r="N22" s="60">
        <v>7114.8</v>
      </c>
      <c r="O22" s="60">
        <v>5853.2</v>
      </c>
      <c r="P22" s="60">
        <v>11091.1</v>
      </c>
      <c r="Q22" s="60">
        <v>11091.1</v>
      </c>
      <c r="R22" s="60">
        <v>0</v>
      </c>
      <c r="S22" s="101">
        <v>0</v>
      </c>
      <c r="T22" s="21"/>
    </row>
    <row r="23" spans="1:20" s="65" customFormat="1" ht="21.75" customHeight="1">
      <c r="A23" s="224" t="s">
        <v>164</v>
      </c>
      <c r="B23" s="285" t="s">
        <v>162</v>
      </c>
      <c r="C23" s="80" t="s">
        <v>23</v>
      </c>
      <c r="D23" s="144" t="str">
        <f>D25</f>
        <v>079</v>
      </c>
      <c r="E23" s="144" t="str">
        <f>E25</f>
        <v>0702</v>
      </c>
      <c r="F23" s="144" t="str">
        <f>F25</f>
        <v>0110010210</v>
      </c>
      <c r="G23" s="96"/>
      <c r="H23" s="97">
        <f>H25+H28</f>
        <v>7920.4</v>
      </c>
      <c r="I23" s="97">
        <f aca="true" t="shared" si="7" ref="I23:S23">I25+I28</f>
        <v>7920.4</v>
      </c>
      <c r="J23" s="97">
        <f t="shared" si="7"/>
        <v>10449.5</v>
      </c>
      <c r="K23" s="97">
        <f t="shared" si="7"/>
        <v>3404.8999999999996</v>
      </c>
      <c r="L23" s="60">
        <f t="shared" si="7"/>
        <v>16270.6</v>
      </c>
      <c r="M23" s="60">
        <f t="shared" si="7"/>
        <v>8671.1</v>
      </c>
      <c r="N23" s="60">
        <f t="shared" si="7"/>
        <v>16270.6</v>
      </c>
      <c r="O23" s="60">
        <f t="shared" si="7"/>
        <v>14327.300000000001</v>
      </c>
      <c r="P23" s="60">
        <f t="shared" si="7"/>
        <v>22154.600000000002</v>
      </c>
      <c r="Q23" s="60">
        <f t="shared" si="7"/>
        <v>22154.600000000002</v>
      </c>
      <c r="R23" s="60">
        <f t="shared" si="7"/>
        <v>0</v>
      </c>
      <c r="S23" s="60">
        <f t="shared" si="7"/>
        <v>0</v>
      </c>
      <c r="T23" s="21"/>
    </row>
    <row r="24" spans="1:20" s="65" customFormat="1" ht="21.75" customHeight="1">
      <c r="A24" s="225"/>
      <c r="B24" s="286"/>
      <c r="C24" s="80" t="s">
        <v>36</v>
      </c>
      <c r="D24" s="103"/>
      <c r="E24" s="103"/>
      <c r="F24" s="103"/>
      <c r="G24" s="96"/>
      <c r="H24" s="102"/>
      <c r="I24" s="102"/>
      <c r="J24" s="102"/>
      <c r="K24" s="102"/>
      <c r="L24" s="47"/>
      <c r="M24" s="47"/>
      <c r="N24" s="47"/>
      <c r="O24" s="47"/>
      <c r="P24" s="47"/>
      <c r="Q24" s="47"/>
      <c r="R24" s="47"/>
      <c r="S24" s="47"/>
      <c r="T24" s="21"/>
    </row>
    <row r="25" spans="1:20" s="65" customFormat="1" ht="20.25" customHeight="1">
      <c r="A25" s="225"/>
      <c r="B25" s="286"/>
      <c r="C25" s="233" t="s">
        <v>158</v>
      </c>
      <c r="D25" s="227" t="s">
        <v>65</v>
      </c>
      <c r="E25" s="227" t="s">
        <v>66</v>
      </c>
      <c r="F25" s="227" t="s">
        <v>255</v>
      </c>
      <c r="G25" s="96">
        <v>110</v>
      </c>
      <c r="H25" s="102">
        <f>H26+H27</f>
        <v>967.5</v>
      </c>
      <c r="I25" s="102">
        <f aca="true" t="shared" si="8" ref="I25:O25">I26+I27</f>
        <v>967.5</v>
      </c>
      <c r="J25" s="102">
        <f t="shared" si="8"/>
        <v>1299.1</v>
      </c>
      <c r="K25" s="102">
        <f t="shared" si="8"/>
        <v>478.29999999999995</v>
      </c>
      <c r="L25" s="47">
        <f t="shared" si="8"/>
        <v>2023</v>
      </c>
      <c r="M25" s="47">
        <f t="shared" si="8"/>
        <v>1157.7</v>
      </c>
      <c r="N25" s="47">
        <f t="shared" si="8"/>
        <v>1299.1</v>
      </c>
      <c r="O25" s="47">
        <f t="shared" si="8"/>
        <v>1299.1</v>
      </c>
      <c r="P25" s="47">
        <f>P26+P27</f>
        <v>1278.4</v>
      </c>
      <c r="Q25" s="47">
        <f>Q26+Q27</f>
        <v>1278.4</v>
      </c>
      <c r="R25" s="47">
        <f>R26+R27</f>
        <v>0</v>
      </c>
      <c r="S25" s="47">
        <f>S26+S27</f>
        <v>0</v>
      </c>
      <c r="T25" s="21"/>
    </row>
    <row r="26" spans="1:20" s="65" customFormat="1" ht="20.25" customHeight="1">
      <c r="A26" s="225"/>
      <c r="B26" s="286"/>
      <c r="C26" s="233"/>
      <c r="D26" s="228"/>
      <c r="E26" s="228"/>
      <c r="F26" s="228"/>
      <c r="G26" s="96">
        <v>111</v>
      </c>
      <c r="H26" s="102">
        <v>684</v>
      </c>
      <c r="I26" s="102">
        <v>684</v>
      </c>
      <c r="J26" s="102">
        <v>998</v>
      </c>
      <c r="K26" s="102">
        <v>368.4</v>
      </c>
      <c r="L26" s="47">
        <v>1554</v>
      </c>
      <c r="M26" s="47">
        <v>877.1</v>
      </c>
      <c r="N26" s="47">
        <v>998</v>
      </c>
      <c r="O26" s="47">
        <v>998</v>
      </c>
      <c r="P26" s="47">
        <v>998</v>
      </c>
      <c r="Q26" s="47">
        <v>998</v>
      </c>
      <c r="R26" s="47">
        <v>0</v>
      </c>
      <c r="S26" s="92">
        <v>0</v>
      </c>
      <c r="T26" s="21"/>
    </row>
    <row r="27" spans="1:20" s="65" customFormat="1" ht="20.25" customHeight="1">
      <c r="A27" s="225"/>
      <c r="B27" s="286"/>
      <c r="C27" s="233"/>
      <c r="D27" s="228"/>
      <c r="E27" s="228"/>
      <c r="F27" s="228"/>
      <c r="G27" s="96">
        <v>119</v>
      </c>
      <c r="H27" s="102">
        <v>283.5</v>
      </c>
      <c r="I27" s="102">
        <v>283.5</v>
      </c>
      <c r="J27" s="102">
        <v>301.1</v>
      </c>
      <c r="K27" s="102">
        <v>109.9</v>
      </c>
      <c r="L27" s="47">
        <v>469</v>
      </c>
      <c r="M27" s="47">
        <v>280.6</v>
      </c>
      <c r="N27" s="47">
        <v>301.1</v>
      </c>
      <c r="O27" s="47">
        <v>301.1</v>
      </c>
      <c r="P27" s="47">
        <v>280.4</v>
      </c>
      <c r="Q27" s="47">
        <v>280.4</v>
      </c>
      <c r="R27" s="47">
        <v>0</v>
      </c>
      <c r="S27" s="92">
        <v>0</v>
      </c>
      <c r="T27" s="21"/>
    </row>
    <row r="28" spans="1:20" s="65" customFormat="1" ht="18" customHeight="1">
      <c r="A28" s="225"/>
      <c r="B28" s="286"/>
      <c r="C28" s="233"/>
      <c r="D28" s="228"/>
      <c r="E28" s="228"/>
      <c r="F28" s="228"/>
      <c r="G28" s="96">
        <v>610</v>
      </c>
      <c r="H28" s="102">
        <f>H29</f>
        <v>6952.9</v>
      </c>
      <c r="I28" s="102">
        <f aca="true" t="shared" si="9" ref="I28:S28">I29</f>
        <v>6952.9</v>
      </c>
      <c r="J28" s="102">
        <f t="shared" si="9"/>
        <v>9150.4</v>
      </c>
      <c r="K28" s="102">
        <f t="shared" si="9"/>
        <v>2926.6</v>
      </c>
      <c r="L28" s="47">
        <f t="shared" si="9"/>
        <v>14247.6</v>
      </c>
      <c r="M28" s="47">
        <f t="shared" si="9"/>
        <v>7513.4</v>
      </c>
      <c r="N28" s="47">
        <f t="shared" si="9"/>
        <v>14971.5</v>
      </c>
      <c r="O28" s="47">
        <f t="shared" si="9"/>
        <v>13028.2</v>
      </c>
      <c r="P28" s="47">
        <f t="shared" si="9"/>
        <v>20876.2</v>
      </c>
      <c r="Q28" s="47">
        <f t="shared" si="9"/>
        <v>20876.2</v>
      </c>
      <c r="R28" s="47">
        <f t="shared" si="9"/>
        <v>0</v>
      </c>
      <c r="S28" s="47">
        <f t="shared" si="9"/>
        <v>0</v>
      </c>
      <c r="T28" s="21"/>
    </row>
    <row r="29" spans="1:20" s="65" customFormat="1" ht="21" customHeight="1">
      <c r="A29" s="235"/>
      <c r="B29" s="287"/>
      <c r="C29" s="234"/>
      <c r="D29" s="231"/>
      <c r="E29" s="231"/>
      <c r="F29" s="231"/>
      <c r="G29" s="96">
        <v>611</v>
      </c>
      <c r="H29" s="102">
        <v>6952.9</v>
      </c>
      <c r="I29" s="102">
        <v>6952.9</v>
      </c>
      <c r="J29" s="102">
        <v>9150.4</v>
      </c>
      <c r="K29" s="102">
        <v>2926.6</v>
      </c>
      <c r="L29" s="47">
        <v>14247.6</v>
      </c>
      <c r="M29" s="47">
        <v>7513.4</v>
      </c>
      <c r="N29" s="47">
        <v>14971.5</v>
      </c>
      <c r="O29" s="47">
        <v>13028.2</v>
      </c>
      <c r="P29" s="47">
        <v>20876.2</v>
      </c>
      <c r="Q29" s="47">
        <v>20876.2</v>
      </c>
      <c r="R29" s="47">
        <v>0</v>
      </c>
      <c r="S29" s="92">
        <v>0</v>
      </c>
      <c r="T29" s="21"/>
    </row>
    <row r="30" spans="1:20" s="65" customFormat="1" ht="32.25" customHeight="1" hidden="1">
      <c r="A30" s="68"/>
      <c r="B30" s="68"/>
      <c r="C30" s="81"/>
      <c r="D30" s="104"/>
      <c r="E30" s="104"/>
      <c r="F30" s="104"/>
      <c r="G30" s="96">
        <v>224</v>
      </c>
      <c r="H30" s="102"/>
      <c r="I30" s="102"/>
      <c r="J30" s="102"/>
      <c r="K30" s="102"/>
      <c r="L30" s="47"/>
      <c r="M30" s="47"/>
      <c r="N30" s="47"/>
      <c r="O30" s="47"/>
      <c r="P30" s="47"/>
      <c r="Q30" s="47"/>
      <c r="R30" s="47"/>
      <c r="S30" s="47"/>
      <c r="T30" s="105"/>
    </row>
    <row r="31" spans="1:20" s="65" customFormat="1" ht="22.5" customHeight="1">
      <c r="A31" s="252" t="s">
        <v>165</v>
      </c>
      <c r="B31" s="254" t="s">
        <v>162</v>
      </c>
      <c r="C31" s="80" t="s">
        <v>23</v>
      </c>
      <c r="D31" s="104" t="s">
        <v>65</v>
      </c>
      <c r="E31" s="104" t="s">
        <v>265</v>
      </c>
      <c r="F31" s="104" t="s">
        <v>255</v>
      </c>
      <c r="G31" s="96"/>
      <c r="H31" s="47">
        <f>H33</f>
        <v>400.5</v>
      </c>
      <c r="I31" s="47">
        <f aca="true" t="shared" si="10" ref="I31:S31">I33</f>
        <v>400.6</v>
      </c>
      <c r="J31" s="47">
        <f t="shared" si="10"/>
        <v>484.59999999999997</v>
      </c>
      <c r="K31" s="47">
        <f t="shared" si="10"/>
        <v>161.6</v>
      </c>
      <c r="L31" s="47">
        <f t="shared" si="10"/>
        <v>754.7</v>
      </c>
      <c r="M31" s="47">
        <f t="shared" si="10"/>
        <v>404.1</v>
      </c>
      <c r="N31" s="47">
        <f t="shared" si="10"/>
        <v>754.7</v>
      </c>
      <c r="O31" s="47">
        <f t="shared" si="10"/>
        <v>664.7</v>
      </c>
      <c r="P31" s="47">
        <f t="shared" si="10"/>
        <v>1629.6000000000001</v>
      </c>
      <c r="Q31" s="47">
        <f t="shared" si="10"/>
        <v>1629.6000000000001</v>
      </c>
      <c r="R31" s="47">
        <f t="shared" si="10"/>
        <v>0</v>
      </c>
      <c r="S31" s="47">
        <f t="shared" si="10"/>
        <v>0</v>
      </c>
      <c r="T31" s="105"/>
    </row>
    <row r="32" spans="1:20" s="65" customFormat="1" ht="22.5" customHeight="1">
      <c r="A32" s="252"/>
      <c r="B32" s="254"/>
      <c r="C32" s="80" t="s">
        <v>36</v>
      </c>
      <c r="D32" s="104"/>
      <c r="E32" s="104"/>
      <c r="F32" s="104"/>
      <c r="G32" s="96"/>
      <c r="H32" s="102"/>
      <c r="I32" s="102"/>
      <c r="J32" s="102"/>
      <c r="K32" s="102"/>
      <c r="L32" s="47"/>
      <c r="M32" s="47"/>
      <c r="N32" s="47"/>
      <c r="O32" s="47"/>
      <c r="P32" s="47"/>
      <c r="Q32" s="47"/>
      <c r="R32" s="47"/>
      <c r="S32" s="47"/>
      <c r="T32" s="105"/>
    </row>
    <row r="33" spans="1:20" s="65" customFormat="1" ht="29.25" customHeight="1">
      <c r="A33" s="252"/>
      <c r="B33" s="254"/>
      <c r="C33" s="232" t="s">
        <v>158</v>
      </c>
      <c r="D33" s="227" t="s">
        <v>65</v>
      </c>
      <c r="E33" s="227" t="s">
        <v>265</v>
      </c>
      <c r="F33" s="227" t="s">
        <v>255</v>
      </c>
      <c r="G33" s="96">
        <v>110</v>
      </c>
      <c r="H33" s="102">
        <f>SUM(H34:H35)</f>
        <v>400.5</v>
      </c>
      <c r="I33" s="102">
        <f aca="true" t="shared" si="11" ref="I33:S33">SUM(I34:I35)</f>
        <v>400.6</v>
      </c>
      <c r="J33" s="102">
        <f t="shared" si="11"/>
        <v>484.59999999999997</v>
      </c>
      <c r="K33" s="102">
        <f t="shared" si="11"/>
        <v>161.6</v>
      </c>
      <c r="L33" s="47">
        <f t="shared" si="11"/>
        <v>754.7</v>
      </c>
      <c r="M33" s="47">
        <f t="shared" si="11"/>
        <v>404.1</v>
      </c>
      <c r="N33" s="47">
        <f t="shared" si="11"/>
        <v>754.7</v>
      </c>
      <c r="O33" s="47">
        <f t="shared" si="11"/>
        <v>664.7</v>
      </c>
      <c r="P33" s="47">
        <f t="shared" si="11"/>
        <v>1629.6000000000001</v>
      </c>
      <c r="Q33" s="47">
        <f t="shared" si="11"/>
        <v>1629.6000000000001</v>
      </c>
      <c r="R33" s="47">
        <f t="shared" si="11"/>
        <v>0</v>
      </c>
      <c r="S33" s="47">
        <f t="shared" si="11"/>
        <v>0</v>
      </c>
      <c r="T33" s="105"/>
    </row>
    <row r="34" spans="1:20" s="65" customFormat="1" ht="29.25" customHeight="1">
      <c r="A34" s="252"/>
      <c r="B34" s="254"/>
      <c r="C34" s="233"/>
      <c r="D34" s="228"/>
      <c r="E34" s="228"/>
      <c r="F34" s="228"/>
      <c r="G34" s="96">
        <v>111</v>
      </c>
      <c r="H34" s="102">
        <v>232.3</v>
      </c>
      <c r="I34" s="102">
        <v>232.4</v>
      </c>
      <c r="J34" s="102">
        <v>372.4</v>
      </c>
      <c r="K34" s="102">
        <v>124.2</v>
      </c>
      <c r="L34" s="47">
        <v>580</v>
      </c>
      <c r="M34" s="47">
        <v>310.5</v>
      </c>
      <c r="N34" s="47">
        <v>580</v>
      </c>
      <c r="O34" s="47">
        <v>510.9</v>
      </c>
      <c r="P34" s="47">
        <v>1454.9</v>
      </c>
      <c r="Q34" s="47">
        <v>1454.9</v>
      </c>
      <c r="R34" s="47">
        <v>0</v>
      </c>
      <c r="S34" s="47">
        <v>0</v>
      </c>
      <c r="T34" s="105"/>
    </row>
    <row r="35" spans="1:20" s="65" customFormat="1" ht="29.25" customHeight="1">
      <c r="A35" s="253"/>
      <c r="B35" s="255"/>
      <c r="C35" s="234"/>
      <c r="D35" s="231"/>
      <c r="E35" s="231"/>
      <c r="F35" s="231"/>
      <c r="G35" s="96">
        <v>119</v>
      </c>
      <c r="H35" s="102">
        <v>168.2</v>
      </c>
      <c r="I35" s="102">
        <v>168.2</v>
      </c>
      <c r="J35" s="102">
        <v>112.2</v>
      </c>
      <c r="K35" s="102">
        <v>37.4</v>
      </c>
      <c r="L35" s="47">
        <v>174.7</v>
      </c>
      <c r="M35" s="47">
        <v>93.6</v>
      </c>
      <c r="N35" s="47">
        <v>174.7</v>
      </c>
      <c r="O35" s="47">
        <v>153.8</v>
      </c>
      <c r="P35" s="47">
        <v>174.7</v>
      </c>
      <c r="Q35" s="47">
        <v>174.7</v>
      </c>
      <c r="R35" s="47">
        <v>0</v>
      </c>
      <c r="S35" s="47">
        <v>0</v>
      </c>
      <c r="T35" s="105"/>
    </row>
    <row r="36" spans="1:20" s="65" customFormat="1" ht="24.75" customHeight="1">
      <c r="A36" s="224" t="s">
        <v>166</v>
      </c>
      <c r="B36" s="296" t="s">
        <v>881</v>
      </c>
      <c r="C36" s="80" t="s">
        <v>23</v>
      </c>
      <c r="D36" s="106" t="s">
        <v>65</v>
      </c>
      <c r="E36" s="106" t="s">
        <v>163</v>
      </c>
      <c r="F36" s="106" t="s">
        <v>882</v>
      </c>
      <c r="G36" s="96"/>
      <c r="H36" s="102">
        <f>H38+H40</f>
        <v>0</v>
      </c>
      <c r="I36" s="102">
        <f aca="true" t="shared" si="12" ref="I36:S36">I38+I40</f>
        <v>0</v>
      </c>
      <c r="J36" s="102">
        <f t="shared" si="12"/>
        <v>0</v>
      </c>
      <c r="K36" s="102">
        <f t="shared" si="12"/>
        <v>0</v>
      </c>
      <c r="L36" s="47">
        <f t="shared" si="12"/>
        <v>0</v>
      </c>
      <c r="M36" s="47">
        <f t="shared" si="12"/>
        <v>0</v>
      </c>
      <c r="N36" s="47">
        <f t="shared" si="12"/>
        <v>0</v>
      </c>
      <c r="O36" s="47">
        <f t="shared" si="12"/>
        <v>0</v>
      </c>
      <c r="P36" s="47">
        <f t="shared" si="12"/>
        <v>331.90000000000003</v>
      </c>
      <c r="Q36" s="47">
        <f t="shared" si="12"/>
        <v>331.90000000000003</v>
      </c>
      <c r="R36" s="47">
        <f t="shared" si="12"/>
        <v>0</v>
      </c>
      <c r="S36" s="47">
        <f t="shared" si="12"/>
        <v>0</v>
      </c>
      <c r="T36" s="105"/>
    </row>
    <row r="37" spans="1:20" s="65" customFormat="1" ht="24.75" customHeight="1">
      <c r="A37" s="225"/>
      <c r="B37" s="297"/>
      <c r="C37" s="80" t="s">
        <v>36</v>
      </c>
      <c r="D37" s="107"/>
      <c r="E37" s="107"/>
      <c r="F37" s="107"/>
      <c r="G37" s="96"/>
      <c r="H37" s="102"/>
      <c r="I37" s="102"/>
      <c r="J37" s="102"/>
      <c r="K37" s="108"/>
      <c r="L37" s="47"/>
      <c r="M37" s="47"/>
      <c r="N37" s="47"/>
      <c r="O37" s="47"/>
      <c r="P37" s="47"/>
      <c r="Q37" s="47"/>
      <c r="R37" s="47"/>
      <c r="S37" s="47"/>
      <c r="T37" s="105"/>
    </row>
    <row r="38" spans="1:20" s="65" customFormat="1" ht="18.75" customHeight="1">
      <c r="A38" s="225"/>
      <c r="B38" s="297"/>
      <c r="C38" s="249" t="s">
        <v>158</v>
      </c>
      <c r="D38" s="227" t="s">
        <v>65</v>
      </c>
      <c r="E38" s="227" t="s">
        <v>163</v>
      </c>
      <c r="F38" s="227" t="s">
        <v>882</v>
      </c>
      <c r="G38" s="96">
        <v>110</v>
      </c>
      <c r="H38" s="102">
        <f>H39</f>
        <v>0</v>
      </c>
      <c r="I38" s="102">
        <f aca="true" t="shared" si="13" ref="I38:S38">I39</f>
        <v>0</v>
      </c>
      <c r="J38" s="102">
        <f t="shared" si="13"/>
        <v>0</v>
      </c>
      <c r="K38" s="102">
        <f t="shared" si="13"/>
        <v>0</v>
      </c>
      <c r="L38" s="47">
        <f t="shared" si="13"/>
        <v>0</v>
      </c>
      <c r="M38" s="47">
        <f t="shared" si="13"/>
        <v>0</v>
      </c>
      <c r="N38" s="47">
        <f t="shared" si="13"/>
        <v>0</v>
      </c>
      <c r="O38" s="47">
        <f t="shared" si="13"/>
        <v>0</v>
      </c>
      <c r="P38" s="47">
        <f t="shared" si="13"/>
        <v>21.6</v>
      </c>
      <c r="Q38" s="47">
        <f t="shared" si="13"/>
        <v>21.6</v>
      </c>
      <c r="R38" s="47">
        <f t="shared" si="13"/>
        <v>0</v>
      </c>
      <c r="S38" s="47">
        <f t="shared" si="13"/>
        <v>0</v>
      </c>
      <c r="T38" s="105"/>
    </row>
    <row r="39" spans="1:20" s="65" customFormat="1" ht="18.75" customHeight="1">
      <c r="A39" s="225"/>
      <c r="B39" s="297"/>
      <c r="C39" s="250"/>
      <c r="D39" s="228"/>
      <c r="E39" s="228"/>
      <c r="F39" s="228"/>
      <c r="G39" s="96">
        <v>111</v>
      </c>
      <c r="H39" s="102"/>
      <c r="I39" s="102"/>
      <c r="J39" s="102"/>
      <c r="K39" s="102"/>
      <c r="L39" s="47"/>
      <c r="M39" s="47"/>
      <c r="N39" s="47"/>
      <c r="O39" s="47"/>
      <c r="P39" s="47">
        <v>21.6</v>
      </c>
      <c r="Q39" s="47">
        <v>21.6</v>
      </c>
      <c r="R39" s="47">
        <v>0</v>
      </c>
      <c r="S39" s="47">
        <v>0</v>
      </c>
      <c r="T39" s="105"/>
    </row>
    <row r="40" spans="1:20" s="65" customFormat="1" ht="18.75" customHeight="1">
      <c r="A40" s="225"/>
      <c r="B40" s="297"/>
      <c r="C40" s="250"/>
      <c r="D40" s="228"/>
      <c r="E40" s="228"/>
      <c r="F40" s="228"/>
      <c r="G40" s="96">
        <v>610</v>
      </c>
      <c r="H40" s="102">
        <f>H41</f>
        <v>0</v>
      </c>
      <c r="I40" s="102">
        <f aca="true" t="shared" si="14" ref="I40:S40">I41</f>
        <v>0</v>
      </c>
      <c r="J40" s="102">
        <f t="shared" si="14"/>
        <v>0</v>
      </c>
      <c r="K40" s="102">
        <f t="shared" si="14"/>
        <v>0</v>
      </c>
      <c r="L40" s="47">
        <f t="shared" si="14"/>
        <v>0</v>
      </c>
      <c r="M40" s="47">
        <f t="shared" si="14"/>
        <v>0</v>
      </c>
      <c r="N40" s="47">
        <f t="shared" si="14"/>
        <v>0</v>
      </c>
      <c r="O40" s="47">
        <f t="shared" si="14"/>
        <v>0</v>
      </c>
      <c r="P40" s="47">
        <f t="shared" si="14"/>
        <v>310.3</v>
      </c>
      <c r="Q40" s="47">
        <f t="shared" si="14"/>
        <v>310.3</v>
      </c>
      <c r="R40" s="47">
        <f t="shared" si="14"/>
        <v>0</v>
      </c>
      <c r="S40" s="47">
        <f t="shared" si="14"/>
        <v>0</v>
      </c>
      <c r="T40" s="105"/>
    </row>
    <row r="41" spans="1:20" s="65" customFormat="1" ht="16.5" customHeight="1">
      <c r="A41" s="235"/>
      <c r="B41" s="298"/>
      <c r="C41" s="251"/>
      <c r="D41" s="231"/>
      <c r="E41" s="231"/>
      <c r="F41" s="231"/>
      <c r="G41" s="96">
        <v>611</v>
      </c>
      <c r="H41" s="102"/>
      <c r="I41" s="102"/>
      <c r="J41" s="102"/>
      <c r="K41" s="102"/>
      <c r="L41" s="47"/>
      <c r="M41" s="47"/>
      <c r="N41" s="47"/>
      <c r="O41" s="47"/>
      <c r="P41" s="47">
        <v>310.3</v>
      </c>
      <c r="Q41" s="47">
        <v>310.3</v>
      </c>
      <c r="R41" s="47">
        <v>0</v>
      </c>
      <c r="S41" s="47">
        <v>0</v>
      </c>
      <c r="T41" s="105"/>
    </row>
    <row r="42" spans="1:20" s="65" customFormat="1" ht="21" customHeight="1">
      <c r="A42" s="224" t="s">
        <v>167</v>
      </c>
      <c r="B42" s="224" t="s">
        <v>881</v>
      </c>
      <c r="C42" s="80" t="s">
        <v>23</v>
      </c>
      <c r="D42" s="106" t="s">
        <v>65</v>
      </c>
      <c r="E42" s="106" t="s">
        <v>66</v>
      </c>
      <c r="F42" s="106" t="s">
        <v>882</v>
      </c>
      <c r="G42" s="96"/>
      <c r="H42" s="102">
        <f aca="true" t="shared" si="15" ref="H42:S42">H44+H46</f>
        <v>0</v>
      </c>
      <c r="I42" s="102">
        <f t="shared" si="15"/>
        <v>0</v>
      </c>
      <c r="J42" s="102">
        <f t="shared" si="15"/>
        <v>0</v>
      </c>
      <c r="K42" s="102">
        <f t="shared" si="15"/>
        <v>0</v>
      </c>
      <c r="L42" s="47">
        <f t="shared" si="15"/>
        <v>0</v>
      </c>
      <c r="M42" s="47">
        <f t="shared" si="15"/>
        <v>0</v>
      </c>
      <c r="N42" s="47">
        <f t="shared" si="15"/>
        <v>0</v>
      </c>
      <c r="O42" s="47">
        <f t="shared" si="15"/>
        <v>0</v>
      </c>
      <c r="P42" s="47">
        <f t="shared" si="15"/>
        <v>449.1</v>
      </c>
      <c r="Q42" s="47">
        <f t="shared" si="15"/>
        <v>449.1</v>
      </c>
      <c r="R42" s="47">
        <f t="shared" si="15"/>
        <v>0</v>
      </c>
      <c r="S42" s="47">
        <f t="shared" si="15"/>
        <v>0</v>
      </c>
      <c r="T42" s="105"/>
    </row>
    <row r="43" spans="1:20" s="65" customFormat="1" ht="21" customHeight="1">
      <c r="A43" s="225"/>
      <c r="B43" s="225"/>
      <c r="C43" s="80" t="s">
        <v>36</v>
      </c>
      <c r="D43" s="107"/>
      <c r="E43" s="107"/>
      <c r="F43" s="107"/>
      <c r="G43" s="96"/>
      <c r="H43" s="102"/>
      <c r="I43" s="102"/>
      <c r="J43" s="102"/>
      <c r="K43" s="102"/>
      <c r="L43" s="47"/>
      <c r="M43" s="47"/>
      <c r="N43" s="47"/>
      <c r="O43" s="47"/>
      <c r="P43" s="47"/>
      <c r="Q43" s="47"/>
      <c r="R43" s="47"/>
      <c r="S43" s="47"/>
      <c r="T43" s="105"/>
    </row>
    <row r="44" spans="1:20" s="65" customFormat="1" ht="21" customHeight="1">
      <c r="A44" s="225"/>
      <c r="B44" s="225"/>
      <c r="C44" s="249" t="s">
        <v>158</v>
      </c>
      <c r="D44" s="227" t="s">
        <v>65</v>
      </c>
      <c r="E44" s="227" t="s">
        <v>66</v>
      </c>
      <c r="F44" s="227" t="s">
        <v>882</v>
      </c>
      <c r="G44" s="96">
        <v>110</v>
      </c>
      <c r="H44" s="102">
        <v>0</v>
      </c>
      <c r="I44" s="102">
        <v>0</v>
      </c>
      <c r="J44" s="102">
        <v>0</v>
      </c>
      <c r="K44" s="102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105"/>
    </row>
    <row r="45" spans="1:20" s="65" customFormat="1" ht="22.5" customHeight="1">
      <c r="A45" s="225"/>
      <c r="B45" s="225"/>
      <c r="C45" s="250"/>
      <c r="D45" s="228"/>
      <c r="E45" s="228"/>
      <c r="F45" s="228"/>
      <c r="G45" s="96">
        <v>610</v>
      </c>
      <c r="H45" s="102">
        <f>SUM(H46)</f>
        <v>0</v>
      </c>
      <c r="I45" s="102">
        <f aca="true" t="shared" si="16" ref="I45:S45">SUM(I46)</f>
        <v>0</v>
      </c>
      <c r="J45" s="102">
        <f t="shared" si="16"/>
        <v>0</v>
      </c>
      <c r="K45" s="102">
        <f t="shared" si="16"/>
        <v>0</v>
      </c>
      <c r="L45" s="47">
        <f t="shared" si="16"/>
        <v>0</v>
      </c>
      <c r="M45" s="47">
        <f t="shared" si="16"/>
        <v>0</v>
      </c>
      <c r="N45" s="47">
        <f t="shared" si="16"/>
        <v>0</v>
      </c>
      <c r="O45" s="47">
        <f t="shared" si="16"/>
        <v>0</v>
      </c>
      <c r="P45" s="47">
        <f t="shared" si="16"/>
        <v>449.1</v>
      </c>
      <c r="Q45" s="47">
        <f t="shared" si="16"/>
        <v>449.1</v>
      </c>
      <c r="R45" s="47">
        <f t="shared" si="16"/>
        <v>0</v>
      </c>
      <c r="S45" s="47">
        <f t="shared" si="16"/>
        <v>0</v>
      </c>
      <c r="T45" s="105"/>
    </row>
    <row r="46" spans="1:20" s="65" customFormat="1" ht="21.75" customHeight="1">
      <c r="A46" s="235"/>
      <c r="B46" s="235"/>
      <c r="C46" s="251"/>
      <c r="D46" s="231"/>
      <c r="E46" s="231"/>
      <c r="F46" s="231"/>
      <c r="G46" s="96">
        <v>611</v>
      </c>
      <c r="H46" s="102"/>
      <c r="I46" s="102"/>
      <c r="J46" s="102"/>
      <c r="K46" s="102"/>
      <c r="L46" s="47"/>
      <c r="M46" s="47"/>
      <c r="N46" s="47"/>
      <c r="O46" s="47"/>
      <c r="P46" s="47">
        <v>449.1</v>
      </c>
      <c r="Q46" s="47">
        <v>449.1</v>
      </c>
      <c r="R46" s="47">
        <v>0</v>
      </c>
      <c r="S46" s="47">
        <v>0</v>
      </c>
      <c r="T46" s="105"/>
    </row>
    <row r="47" spans="1:20" s="65" customFormat="1" ht="23.25" customHeight="1">
      <c r="A47" s="224" t="s">
        <v>169</v>
      </c>
      <c r="B47" s="224" t="s">
        <v>881</v>
      </c>
      <c r="C47" s="80" t="s">
        <v>23</v>
      </c>
      <c r="D47" s="106" t="s">
        <v>65</v>
      </c>
      <c r="E47" s="106" t="s">
        <v>265</v>
      </c>
      <c r="F47" s="106" t="s">
        <v>882</v>
      </c>
      <c r="G47" s="96"/>
      <c r="H47" s="60">
        <f>H49</f>
        <v>0</v>
      </c>
      <c r="I47" s="60">
        <f aca="true" t="shared" si="17" ref="I47:S47">I49</f>
        <v>0</v>
      </c>
      <c r="J47" s="60">
        <f t="shared" si="17"/>
        <v>0</v>
      </c>
      <c r="K47" s="60">
        <f t="shared" si="17"/>
        <v>0</v>
      </c>
      <c r="L47" s="60">
        <f t="shared" si="17"/>
        <v>0</v>
      </c>
      <c r="M47" s="60">
        <f t="shared" si="17"/>
        <v>0</v>
      </c>
      <c r="N47" s="60">
        <f t="shared" si="17"/>
        <v>0</v>
      </c>
      <c r="O47" s="60">
        <f t="shared" si="17"/>
        <v>0</v>
      </c>
      <c r="P47" s="60">
        <f t="shared" si="17"/>
        <v>67.5</v>
      </c>
      <c r="Q47" s="60">
        <f t="shared" si="17"/>
        <v>67.5</v>
      </c>
      <c r="R47" s="60">
        <f t="shared" si="17"/>
        <v>0</v>
      </c>
      <c r="S47" s="60">
        <f t="shared" si="17"/>
        <v>0</v>
      </c>
      <c r="T47" s="105"/>
    </row>
    <row r="48" spans="1:20" s="65" customFormat="1" ht="23.25" customHeight="1">
      <c r="A48" s="225"/>
      <c r="B48" s="225"/>
      <c r="C48" s="53" t="s">
        <v>36</v>
      </c>
      <c r="D48" s="106"/>
      <c r="E48" s="106"/>
      <c r="F48" s="106"/>
      <c r="G48" s="96"/>
      <c r="H48" s="47"/>
      <c r="I48" s="47"/>
      <c r="J48" s="102"/>
      <c r="K48" s="102"/>
      <c r="L48" s="47"/>
      <c r="M48" s="47"/>
      <c r="N48" s="47"/>
      <c r="O48" s="47"/>
      <c r="P48" s="47"/>
      <c r="Q48" s="47"/>
      <c r="R48" s="47"/>
      <c r="S48" s="47"/>
      <c r="T48" s="105"/>
    </row>
    <row r="49" spans="1:20" s="65" customFormat="1" ht="21.75" customHeight="1">
      <c r="A49" s="225"/>
      <c r="B49" s="225"/>
      <c r="C49" s="249" t="s">
        <v>158</v>
      </c>
      <c r="D49" s="227" t="s">
        <v>65</v>
      </c>
      <c r="E49" s="227" t="s">
        <v>265</v>
      </c>
      <c r="F49" s="227" t="s">
        <v>882</v>
      </c>
      <c r="G49" s="96">
        <v>110</v>
      </c>
      <c r="H49" s="47">
        <f>H50</f>
        <v>0</v>
      </c>
      <c r="I49" s="47">
        <f aca="true" t="shared" si="18" ref="I49:S49">I50</f>
        <v>0</v>
      </c>
      <c r="J49" s="47">
        <f t="shared" si="18"/>
        <v>0</v>
      </c>
      <c r="K49" s="47">
        <f t="shared" si="18"/>
        <v>0</v>
      </c>
      <c r="L49" s="47">
        <f t="shared" si="18"/>
        <v>0</v>
      </c>
      <c r="M49" s="47">
        <f t="shared" si="18"/>
        <v>0</v>
      </c>
      <c r="N49" s="47">
        <f t="shared" si="18"/>
        <v>0</v>
      </c>
      <c r="O49" s="47">
        <f t="shared" si="18"/>
        <v>0</v>
      </c>
      <c r="P49" s="47">
        <f t="shared" si="18"/>
        <v>67.5</v>
      </c>
      <c r="Q49" s="47">
        <f t="shared" si="18"/>
        <v>67.5</v>
      </c>
      <c r="R49" s="47">
        <f t="shared" si="18"/>
        <v>0</v>
      </c>
      <c r="S49" s="47">
        <f t="shared" si="18"/>
        <v>0</v>
      </c>
      <c r="T49" s="105"/>
    </row>
    <row r="50" spans="1:20" s="65" customFormat="1" ht="24" customHeight="1">
      <c r="A50" s="225"/>
      <c r="B50" s="225"/>
      <c r="C50" s="250"/>
      <c r="D50" s="228"/>
      <c r="E50" s="228"/>
      <c r="F50" s="228"/>
      <c r="G50" s="96">
        <v>111</v>
      </c>
      <c r="H50" s="47"/>
      <c r="I50" s="47"/>
      <c r="J50" s="102"/>
      <c r="K50" s="102"/>
      <c r="L50" s="47"/>
      <c r="M50" s="47"/>
      <c r="N50" s="47"/>
      <c r="O50" s="47"/>
      <c r="P50" s="47">
        <v>67.5</v>
      </c>
      <c r="Q50" s="47">
        <v>67.5</v>
      </c>
      <c r="R50" s="47">
        <v>0</v>
      </c>
      <c r="S50" s="47">
        <v>0</v>
      </c>
      <c r="T50" s="105"/>
    </row>
    <row r="51" spans="1:20" s="65" customFormat="1" ht="24.75" customHeight="1">
      <c r="A51" s="224" t="s">
        <v>170</v>
      </c>
      <c r="B51" s="224" t="s">
        <v>884</v>
      </c>
      <c r="C51" s="80" t="s">
        <v>23</v>
      </c>
      <c r="D51" s="106" t="s">
        <v>65</v>
      </c>
      <c r="E51" s="106" t="s">
        <v>66</v>
      </c>
      <c r="F51" s="106" t="s">
        <v>883</v>
      </c>
      <c r="G51" s="96"/>
      <c r="H51" s="97">
        <f>H53+H55</f>
        <v>0</v>
      </c>
      <c r="I51" s="97">
        <f aca="true" t="shared" si="19" ref="I51:S51">I53+I55</f>
        <v>0</v>
      </c>
      <c r="J51" s="97">
        <f t="shared" si="19"/>
        <v>0</v>
      </c>
      <c r="K51" s="97">
        <f t="shared" si="19"/>
        <v>0</v>
      </c>
      <c r="L51" s="60">
        <f t="shared" si="19"/>
        <v>0</v>
      </c>
      <c r="M51" s="60">
        <f t="shared" si="19"/>
        <v>0</v>
      </c>
      <c r="N51" s="60">
        <f t="shared" si="19"/>
        <v>0</v>
      </c>
      <c r="O51" s="60">
        <f t="shared" si="19"/>
        <v>0</v>
      </c>
      <c r="P51" s="60">
        <f t="shared" si="19"/>
        <v>800.2</v>
      </c>
      <c r="Q51" s="60">
        <f t="shared" si="19"/>
        <v>800.2</v>
      </c>
      <c r="R51" s="60">
        <f t="shared" si="19"/>
        <v>0</v>
      </c>
      <c r="S51" s="60">
        <f t="shared" si="19"/>
        <v>0</v>
      </c>
      <c r="T51" s="105"/>
    </row>
    <row r="52" spans="1:20" s="65" customFormat="1" ht="24.75" customHeight="1">
      <c r="A52" s="225"/>
      <c r="B52" s="225"/>
      <c r="C52" s="53" t="s">
        <v>36</v>
      </c>
      <c r="D52" s="107"/>
      <c r="E52" s="107"/>
      <c r="F52" s="107"/>
      <c r="G52" s="96"/>
      <c r="H52" s="102"/>
      <c r="I52" s="102"/>
      <c r="J52" s="102"/>
      <c r="K52" s="102"/>
      <c r="L52" s="47"/>
      <c r="M52" s="47"/>
      <c r="N52" s="47"/>
      <c r="O52" s="47"/>
      <c r="P52" s="47"/>
      <c r="Q52" s="47"/>
      <c r="R52" s="47"/>
      <c r="S52" s="47"/>
      <c r="T52" s="105"/>
    </row>
    <row r="53" spans="1:20" s="65" customFormat="1" ht="24.75" customHeight="1">
      <c r="A53" s="225"/>
      <c r="B53" s="225"/>
      <c r="C53" s="249" t="s">
        <v>158</v>
      </c>
      <c r="D53" s="227" t="s">
        <v>65</v>
      </c>
      <c r="E53" s="227" t="s">
        <v>66</v>
      </c>
      <c r="F53" s="227" t="s">
        <v>883</v>
      </c>
      <c r="G53" s="96">
        <v>610</v>
      </c>
      <c r="H53" s="102">
        <f>H54</f>
        <v>0</v>
      </c>
      <c r="I53" s="102">
        <f aca="true" t="shared" si="20" ref="I53:S53">I54</f>
        <v>0</v>
      </c>
      <c r="J53" s="102">
        <f t="shared" si="20"/>
        <v>0</v>
      </c>
      <c r="K53" s="102">
        <f t="shared" si="20"/>
        <v>0</v>
      </c>
      <c r="L53" s="47">
        <f t="shared" si="20"/>
        <v>0</v>
      </c>
      <c r="M53" s="47">
        <f t="shared" si="20"/>
        <v>0</v>
      </c>
      <c r="N53" s="47">
        <f t="shared" si="20"/>
        <v>0</v>
      </c>
      <c r="O53" s="47">
        <f t="shared" si="20"/>
        <v>0</v>
      </c>
      <c r="P53" s="47">
        <f t="shared" si="20"/>
        <v>107.5</v>
      </c>
      <c r="Q53" s="47">
        <f t="shared" si="20"/>
        <v>107.5</v>
      </c>
      <c r="R53" s="47">
        <f t="shared" si="20"/>
        <v>0</v>
      </c>
      <c r="S53" s="47">
        <f t="shared" si="20"/>
        <v>0</v>
      </c>
      <c r="T53" s="105"/>
    </row>
    <row r="54" spans="1:20" s="65" customFormat="1" ht="18.75" customHeight="1">
      <c r="A54" s="225"/>
      <c r="B54" s="225"/>
      <c r="C54" s="250"/>
      <c r="D54" s="228"/>
      <c r="E54" s="228"/>
      <c r="F54" s="228"/>
      <c r="G54" s="96">
        <v>611</v>
      </c>
      <c r="H54" s="102"/>
      <c r="I54" s="102"/>
      <c r="J54" s="102"/>
      <c r="K54" s="102"/>
      <c r="L54" s="47"/>
      <c r="M54" s="47"/>
      <c r="N54" s="47"/>
      <c r="O54" s="47"/>
      <c r="P54" s="47">
        <v>107.5</v>
      </c>
      <c r="Q54" s="47">
        <v>107.5</v>
      </c>
      <c r="R54" s="47">
        <v>0</v>
      </c>
      <c r="S54" s="47">
        <v>0</v>
      </c>
      <c r="T54" s="105"/>
    </row>
    <row r="55" spans="1:20" s="65" customFormat="1" ht="23.25" customHeight="1">
      <c r="A55" s="225"/>
      <c r="B55" s="225"/>
      <c r="C55" s="250"/>
      <c r="D55" s="228"/>
      <c r="E55" s="228"/>
      <c r="F55" s="228"/>
      <c r="G55" s="96">
        <v>540</v>
      </c>
      <c r="H55" s="102"/>
      <c r="I55" s="102"/>
      <c r="J55" s="102"/>
      <c r="K55" s="102"/>
      <c r="L55" s="47"/>
      <c r="M55" s="47"/>
      <c r="N55" s="47"/>
      <c r="O55" s="47"/>
      <c r="P55" s="47">
        <v>692.7</v>
      </c>
      <c r="Q55" s="47">
        <v>692.7</v>
      </c>
      <c r="R55" s="47">
        <v>0</v>
      </c>
      <c r="S55" s="47">
        <v>0</v>
      </c>
      <c r="T55" s="105"/>
    </row>
    <row r="56" spans="1:20" s="65" customFormat="1" ht="24.75" customHeight="1">
      <c r="A56" s="224" t="s">
        <v>258</v>
      </c>
      <c r="B56" s="224" t="s">
        <v>884</v>
      </c>
      <c r="C56" s="80" t="s">
        <v>23</v>
      </c>
      <c r="D56" s="106" t="s">
        <v>65</v>
      </c>
      <c r="E56" s="106" t="s">
        <v>265</v>
      </c>
      <c r="F56" s="106" t="s">
        <v>883</v>
      </c>
      <c r="G56" s="96"/>
      <c r="H56" s="102">
        <f>H58</f>
        <v>0</v>
      </c>
      <c r="I56" s="102">
        <f aca="true" t="shared" si="21" ref="I56:S56">I58</f>
        <v>0</v>
      </c>
      <c r="J56" s="102">
        <f t="shared" si="21"/>
        <v>0</v>
      </c>
      <c r="K56" s="102">
        <f t="shared" si="21"/>
        <v>0</v>
      </c>
      <c r="L56" s="47">
        <f t="shared" si="21"/>
        <v>0</v>
      </c>
      <c r="M56" s="47">
        <f t="shared" si="21"/>
        <v>0</v>
      </c>
      <c r="N56" s="47">
        <f t="shared" si="21"/>
        <v>0</v>
      </c>
      <c r="O56" s="47">
        <f t="shared" si="21"/>
        <v>0</v>
      </c>
      <c r="P56" s="47">
        <f t="shared" si="21"/>
        <v>27.3</v>
      </c>
      <c r="Q56" s="47">
        <f t="shared" si="21"/>
        <v>27.3</v>
      </c>
      <c r="R56" s="47">
        <f t="shared" si="21"/>
        <v>0</v>
      </c>
      <c r="S56" s="47">
        <f t="shared" si="21"/>
        <v>0</v>
      </c>
      <c r="T56" s="105"/>
    </row>
    <row r="57" spans="1:20" s="65" customFormat="1" ht="24.75" customHeight="1">
      <c r="A57" s="225"/>
      <c r="B57" s="225"/>
      <c r="C57" s="53" t="s">
        <v>36</v>
      </c>
      <c r="D57" s="107"/>
      <c r="E57" s="107"/>
      <c r="F57" s="107"/>
      <c r="G57" s="96"/>
      <c r="H57" s="102"/>
      <c r="I57" s="102"/>
      <c r="J57" s="102"/>
      <c r="K57" s="102"/>
      <c r="L57" s="47"/>
      <c r="M57" s="47"/>
      <c r="N57" s="47"/>
      <c r="O57" s="47"/>
      <c r="P57" s="47"/>
      <c r="Q57" s="47"/>
      <c r="R57" s="47"/>
      <c r="S57" s="47"/>
      <c r="T57" s="105"/>
    </row>
    <row r="58" spans="1:20" s="65" customFormat="1" ht="24" customHeight="1">
      <c r="A58" s="225"/>
      <c r="B58" s="225"/>
      <c r="C58" s="249" t="s">
        <v>158</v>
      </c>
      <c r="D58" s="227" t="s">
        <v>65</v>
      </c>
      <c r="E58" s="227" t="s">
        <v>265</v>
      </c>
      <c r="F58" s="227" t="s">
        <v>883</v>
      </c>
      <c r="G58" s="96">
        <v>110</v>
      </c>
      <c r="H58" s="102">
        <f>SUM(H59:H60)</f>
        <v>0</v>
      </c>
      <c r="I58" s="102">
        <f aca="true" t="shared" si="22" ref="I58:S58">SUM(I59:I60)</f>
        <v>0</v>
      </c>
      <c r="J58" s="102">
        <f t="shared" si="22"/>
        <v>0</v>
      </c>
      <c r="K58" s="102">
        <f t="shared" si="22"/>
        <v>0</v>
      </c>
      <c r="L58" s="47">
        <f t="shared" si="22"/>
        <v>0</v>
      </c>
      <c r="M58" s="47">
        <f t="shared" si="22"/>
        <v>0</v>
      </c>
      <c r="N58" s="47">
        <f t="shared" si="22"/>
        <v>0</v>
      </c>
      <c r="O58" s="47">
        <f t="shared" si="22"/>
        <v>0</v>
      </c>
      <c r="P58" s="47">
        <f t="shared" si="22"/>
        <v>27.3</v>
      </c>
      <c r="Q58" s="47">
        <f t="shared" si="22"/>
        <v>27.3</v>
      </c>
      <c r="R58" s="47">
        <f t="shared" si="22"/>
        <v>0</v>
      </c>
      <c r="S58" s="47">
        <f t="shared" si="22"/>
        <v>0</v>
      </c>
      <c r="T58" s="105"/>
    </row>
    <row r="59" spans="1:20" s="65" customFormat="1" ht="20.25" customHeight="1">
      <c r="A59" s="225"/>
      <c r="B59" s="225"/>
      <c r="C59" s="250"/>
      <c r="D59" s="228"/>
      <c r="E59" s="228"/>
      <c r="F59" s="228"/>
      <c r="G59" s="96">
        <v>111</v>
      </c>
      <c r="H59" s="102"/>
      <c r="I59" s="102"/>
      <c r="J59" s="102"/>
      <c r="K59" s="102"/>
      <c r="L59" s="47"/>
      <c r="M59" s="47"/>
      <c r="N59" s="47"/>
      <c r="O59" s="47"/>
      <c r="P59" s="47">
        <v>21</v>
      </c>
      <c r="Q59" s="47">
        <v>21</v>
      </c>
      <c r="R59" s="47">
        <f>R60</f>
        <v>0</v>
      </c>
      <c r="S59" s="47">
        <f>S60</f>
        <v>0</v>
      </c>
      <c r="T59" s="105"/>
    </row>
    <row r="60" spans="1:20" s="65" customFormat="1" ht="16.5" customHeight="1">
      <c r="A60" s="235"/>
      <c r="B60" s="235"/>
      <c r="C60" s="251"/>
      <c r="D60" s="231"/>
      <c r="E60" s="231"/>
      <c r="F60" s="231"/>
      <c r="G60" s="96">
        <v>119</v>
      </c>
      <c r="H60" s="102"/>
      <c r="I60" s="102"/>
      <c r="J60" s="102"/>
      <c r="K60" s="102"/>
      <c r="L60" s="47"/>
      <c r="M60" s="47"/>
      <c r="N60" s="47"/>
      <c r="O60" s="47"/>
      <c r="P60" s="47">
        <v>6.3</v>
      </c>
      <c r="Q60" s="47">
        <v>6.3</v>
      </c>
      <c r="R60" s="47">
        <v>0</v>
      </c>
      <c r="S60" s="47">
        <v>0</v>
      </c>
      <c r="T60" s="105"/>
    </row>
    <row r="61" spans="1:20" s="65" customFormat="1" ht="36.75" customHeight="1">
      <c r="A61" s="224" t="s">
        <v>259</v>
      </c>
      <c r="B61" s="224" t="s">
        <v>885</v>
      </c>
      <c r="C61" s="80" t="s">
        <v>23</v>
      </c>
      <c r="D61" s="106" t="s">
        <v>65</v>
      </c>
      <c r="E61" s="106" t="s">
        <v>265</v>
      </c>
      <c r="F61" s="106" t="s">
        <v>601</v>
      </c>
      <c r="G61" s="96"/>
      <c r="H61" s="102">
        <f>H63</f>
        <v>1340.8</v>
      </c>
      <c r="I61" s="102">
        <f aca="true" t="shared" si="23" ref="I61:S61">I63</f>
        <v>1340.8</v>
      </c>
      <c r="J61" s="102">
        <f t="shared" si="23"/>
        <v>842</v>
      </c>
      <c r="K61" s="102">
        <f t="shared" si="23"/>
        <v>247.9</v>
      </c>
      <c r="L61" s="47">
        <f t="shared" si="23"/>
        <v>842</v>
      </c>
      <c r="M61" s="47">
        <f t="shared" si="23"/>
        <v>701.5999999999999</v>
      </c>
      <c r="N61" s="47">
        <f t="shared" si="23"/>
        <v>1684</v>
      </c>
      <c r="O61" s="47">
        <f t="shared" si="23"/>
        <v>1122</v>
      </c>
      <c r="P61" s="47">
        <f t="shared" si="23"/>
        <v>1684</v>
      </c>
      <c r="Q61" s="47">
        <f t="shared" si="23"/>
        <v>1684</v>
      </c>
      <c r="R61" s="47">
        <f t="shared" si="23"/>
        <v>0</v>
      </c>
      <c r="S61" s="47">
        <f t="shared" si="23"/>
        <v>0</v>
      </c>
      <c r="T61" s="105"/>
    </row>
    <row r="62" spans="1:20" s="65" customFormat="1" ht="32.25" customHeight="1">
      <c r="A62" s="225"/>
      <c r="B62" s="225"/>
      <c r="C62" s="53" t="s">
        <v>36</v>
      </c>
      <c r="D62" s="107"/>
      <c r="E62" s="107"/>
      <c r="F62" s="107"/>
      <c r="G62" s="96"/>
      <c r="H62" s="102"/>
      <c r="I62" s="102"/>
      <c r="J62" s="102"/>
      <c r="K62" s="102"/>
      <c r="L62" s="47"/>
      <c r="M62" s="47"/>
      <c r="N62" s="47"/>
      <c r="O62" s="47"/>
      <c r="P62" s="47"/>
      <c r="Q62" s="47"/>
      <c r="R62" s="47"/>
      <c r="S62" s="47"/>
      <c r="T62" s="105"/>
    </row>
    <row r="63" spans="1:20" s="65" customFormat="1" ht="36" customHeight="1">
      <c r="A63" s="225"/>
      <c r="B63" s="225"/>
      <c r="C63" s="249" t="s">
        <v>158</v>
      </c>
      <c r="D63" s="227" t="s">
        <v>65</v>
      </c>
      <c r="E63" s="227" t="s">
        <v>265</v>
      </c>
      <c r="F63" s="227" t="s">
        <v>601</v>
      </c>
      <c r="G63" s="96">
        <v>110</v>
      </c>
      <c r="H63" s="102">
        <f>H64+H65</f>
        <v>1340.8</v>
      </c>
      <c r="I63" s="102">
        <f aca="true" t="shared" si="24" ref="I63:S63">I64+I65</f>
        <v>1340.8</v>
      </c>
      <c r="J63" s="102">
        <f t="shared" si="24"/>
        <v>842</v>
      </c>
      <c r="K63" s="102">
        <f t="shared" si="24"/>
        <v>247.9</v>
      </c>
      <c r="L63" s="47">
        <f t="shared" si="24"/>
        <v>842</v>
      </c>
      <c r="M63" s="47">
        <f t="shared" si="24"/>
        <v>701.5999999999999</v>
      </c>
      <c r="N63" s="47">
        <f t="shared" si="24"/>
        <v>1684</v>
      </c>
      <c r="O63" s="47">
        <f t="shared" si="24"/>
        <v>1122</v>
      </c>
      <c r="P63" s="47">
        <f t="shared" si="24"/>
        <v>1684</v>
      </c>
      <c r="Q63" s="47">
        <f t="shared" si="24"/>
        <v>1684</v>
      </c>
      <c r="R63" s="47">
        <f t="shared" si="24"/>
        <v>0</v>
      </c>
      <c r="S63" s="47">
        <f t="shared" si="24"/>
        <v>0</v>
      </c>
      <c r="T63" s="105"/>
    </row>
    <row r="64" spans="1:20" s="65" customFormat="1" ht="31.5" customHeight="1">
      <c r="A64" s="225"/>
      <c r="B64" s="225"/>
      <c r="C64" s="250"/>
      <c r="D64" s="228"/>
      <c r="E64" s="228"/>
      <c r="F64" s="228"/>
      <c r="G64" s="96">
        <v>111</v>
      </c>
      <c r="H64" s="102">
        <v>1005</v>
      </c>
      <c r="I64" s="102">
        <v>1005</v>
      </c>
      <c r="J64" s="102">
        <v>646</v>
      </c>
      <c r="K64" s="102">
        <v>215.3</v>
      </c>
      <c r="L64" s="47">
        <v>646</v>
      </c>
      <c r="M64" s="47">
        <v>538.3</v>
      </c>
      <c r="N64" s="47">
        <v>1293.4</v>
      </c>
      <c r="O64" s="47">
        <v>828.4</v>
      </c>
      <c r="P64" s="47">
        <v>1292.7</v>
      </c>
      <c r="Q64" s="47">
        <v>1292.7</v>
      </c>
      <c r="R64" s="47">
        <v>0</v>
      </c>
      <c r="S64" s="47">
        <v>0</v>
      </c>
      <c r="T64" s="105"/>
    </row>
    <row r="65" spans="1:20" s="65" customFormat="1" ht="24.75" customHeight="1">
      <c r="A65" s="225"/>
      <c r="B65" s="225"/>
      <c r="C65" s="250"/>
      <c r="D65" s="228"/>
      <c r="E65" s="228"/>
      <c r="F65" s="228"/>
      <c r="G65" s="96">
        <v>119</v>
      </c>
      <c r="H65" s="102">
        <v>335.8</v>
      </c>
      <c r="I65" s="102">
        <v>335.8</v>
      </c>
      <c r="J65" s="102">
        <v>196</v>
      </c>
      <c r="K65" s="102">
        <v>32.6</v>
      </c>
      <c r="L65" s="47">
        <v>196</v>
      </c>
      <c r="M65" s="47">
        <v>163.3</v>
      </c>
      <c r="N65" s="47">
        <v>390.6</v>
      </c>
      <c r="O65" s="47">
        <v>293.6</v>
      </c>
      <c r="P65" s="47">
        <v>391.3</v>
      </c>
      <c r="Q65" s="47">
        <v>391.3</v>
      </c>
      <c r="R65" s="47"/>
      <c r="S65" s="47"/>
      <c r="T65" s="105"/>
    </row>
    <row r="66" spans="1:20" s="65" customFormat="1" ht="22.5" customHeight="1">
      <c r="A66" s="230" t="s">
        <v>260</v>
      </c>
      <c r="B66" s="281" t="s">
        <v>886</v>
      </c>
      <c r="C66" s="80" t="s">
        <v>23</v>
      </c>
      <c r="D66" s="106" t="s">
        <v>65</v>
      </c>
      <c r="E66" s="106" t="s">
        <v>163</v>
      </c>
      <c r="F66" s="106" t="s">
        <v>187</v>
      </c>
      <c r="G66" s="96"/>
      <c r="H66" s="102">
        <f>H68+H69+H70+H71</f>
        <v>33546.5</v>
      </c>
      <c r="I66" s="102">
        <f aca="true" t="shared" si="25" ref="I66:S66">I68+I69+I70+I71</f>
        <v>33242.3</v>
      </c>
      <c r="J66" s="102">
        <f t="shared" si="25"/>
        <v>33457.1</v>
      </c>
      <c r="K66" s="97">
        <f t="shared" si="25"/>
        <v>6836.25</v>
      </c>
      <c r="L66" s="47">
        <f t="shared" si="25"/>
        <v>33457.2</v>
      </c>
      <c r="M66" s="60">
        <f t="shared" si="25"/>
        <v>17208.35</v>
      </c>
      <c r="N66" s="47">
        <f t="shared" si="25"/>
        <v>35405.4</v>
      </c>
      <c r="O66" s="47">
        <f t="shared" si="25"/>
        <v>26311.5</v>
      </c>
      <c r="P66" s="47">
        <f t="shared" si="25"/>
        <v>37241.1</v>
      </c>
      <c r="Q66" s="47">
        <f t="shared" si="25"/>
        <v>37240</v>
      </c>
      <c r="R66" s="47">
        <f t="shared" si="25"/>
        <v>29769.699999999997</v>
      </c>
      <c r="S66" s="47">
        <f t="shared" si="25"/>
        <v>29769.699999999997</v>
      </c>
      <c r="T66" s="105"/>
    </row>
    <row r="67" spans="1:20" s="65" customFormat="1" ht="24" customHeight="1">
      <c r="A67" s="230"/>
      <c r="B67" s="282"/>
      <c r="C67" s="53" t="s">
        <v>36</v>
      </c>
      <c r="D67" s="107"/>
      <c r="E67" s="107"/>
      <c r="F67" s="107"/>
      <c r="G67" s="96"/>
      <c r="H67" s="102"/>
      <c r="I67" s="102"/>
      <c r="J67" s="102"/>
      <c r="K67" s="102"/>
      <c r="L67" s="47"/>
      <c r="M67" s="47"/>
      <c r="N67" s="47"/>
      <c r="O67" s="47"/>
      <c r="P67" s="47"/>
      <c r="Q67" s="47"/>
      <c r="R67" s="47"/>
      <c r="S67" s="47"/>
      <c r="T67" s="105"/>
    </row>
    <row r="68" spans="1:20" s="65" customFormat="1" ht="21" customHeight="1">
      <c r="A68" s="230"/>
      <c r="B68" s="282"/>
      <c r="C68" s="249" t="s">
        <v>158</v>
      </c>
      <c r="D68" s="227" t="s">
        <v>65</v>
      </c>
      <c r="E68" s="227" t="s">
        <v>163</v>
      </c>
      <c r="F68" s="227" t="s">
        <v>187</v>
      </c>
      <c r="G68" s="96">
        <v>611</v>
      </c>
      <c r="H68" s="102">
        <v>16119.4</v>
      </c>
      <c r="I68" s="102">
        <v>16074.4</v>
      </c>
      <c r="J68" s="102">
        <v>16147.3</v>
      </c>
      <c r="K68" s="102">
        <v>3389.6</v>
      </c>
      <c r="L68" s="47">
        <v>16147.3</v>
      </c>
      <c r="M68" s="47">
        <v>8456.3</v>
      </c>
      <c r="N68" s="47">
        <v>23431.4</v>
      </c>
      <c r="O68" s="47">
        <v>15033.8</v>
      </c>
      <c r="P68" s="47">
        <v>24755.5</v>
      </c>
      <c r="Q68" s="47">
        <v>24755.5</v>
      </c>
      <c r="R68" s="47">
        <v>14551.3</v>
      </c>
      <c r="S68" s="47">
        <v>14551.3</v>
      </c>
      <c r="T68" s="105"/>
    </row>
    <row r="69" spans="1:20" s="65" customFormat="1" ht="15" customHeight="1">
      <c r="A69" s="230"/>
      <c r="B69" s="282"/>
      <c r="C69" s="250"/>
      <c r="D69" s="228"/>
      <c r="E69" s="228"/>
      <c r="F69" s="228"/>
      <c r="G69" s="96">
        <v>853</v>
      </c>
      <c r="H69" s="102">
        <v>0.2</v>
      </c>
      <c r="I69" s="102">
        <v>0.2</v>
      </c>
      <c r="J69" s="102">
        <v>0</v>
      </c>
      <c r="K69" s="102">
        <v>0</v>
      </c>
      <c r="L69" s="47">
        <v>6</v>
      </c>
      <c r="M69" s="47">
        <v>6</v>
      </c>
      <c r="N69" s="47">
        <v>6</v>
      </c>
      <c r="O69" s="47">
        <v>6</v>
      </c>
      <c r="P69" s="47">
        <v>6</v>
      </c>
      <c r="Q69" s="47">
        <v>6</v>
      </c>
      <c r="R69" s="47">
        <v>0</v>
      </c>
      <c r="S69" s="47">
        <v>0</v>
      </c>
      <c r="T69" s="105"/>
    </row>
    <row r="70" spans="1:20" s="65" customFormat="1" ht="15.75" customHeight="1">
      <c r="A70" s="230"/>
      <c r="B70" s="282"/>
      <c r="C70" s="250"/>
      <c r="D70" s="228"/>
      <c r="E70" s="228"/>
      <c r="F70" s="228"/>
      <c r="G70" s="96">
        <v>321</v>
      </c>
      <c r="H70" s="102">
        <v>10.3</v>
      </c>
      <c r="I70" s="102">
        <v>10.3</v>
      </c>
      <c r="J70" s="102">
        <v>13.5</v>
      </c>
      <c r="K70" s="102">
        <v>13.5</v>
      </c>
      <c r="L70" s="47">
        <v>13.5</v>
      </c>
      <c r="M70" s="47">
        <v>13.5</v>
      </c>
      <c r="N70" s="47">
        <v>13.5</v>
      </c>
      <c r="O70" s="47">
        <v>13.5</v>
      </c>
      <c r="P70" s="47">
        <v>13.5</v>
      </c>
      <c r="Q70" s="47">
        <v>13.5</v>
      </c>
      <c r="R70" s="47">
        <v>0</v>
      </c>
      <c r="S70" s="47">
        <v>0</v>
      </c>
      <c r="T70" s="105"/>
    </row>
    <row r="71" spans="1:20" s="65" customFormat="1" ht="15.75" customHeight="1">
      <c r="A71" s="230"/>
      <c r="B71" s="282"/>
      <c r="C71" s="250"/>
      <c r="D71" s="228"/>
      <c r="E71" s="228"/>
      <c r="F71" s="228"/>
      <c r="G71" s="96">
        <v>110</v>
      </c>
      <c r="H71" s="102">
        <f>SUM(H72:H74)</f>
        <v>17416.6</v>
      </c>
      <c r="I71" s="102">
        <f aca="true" t="shared" si="26" ref="I71:S71">SUM(I72:I74)</f>
        <v>17157.4</v>
      </c>
      <c r="J71" s="102">
        <f t="shared" si="26"/>
        <v>17296.3</v>
      </c>
      <c r="K71" s="102">
        <f t="shared" si="26"/>
        <v>3433.15</v>
      </c>
      <c r="L71" s="47">
        <f t="shared" si="26"/>
        <v>17290.4</v>
      </c>
      <c r="M71" s="47">
        <f>SUM(M72:M74)</f>
        <v>8732.55</v>
      </c>
      <c r="N71" s="47">
        <f t="shared" si="26"/>
        <v>11954.5</v>
      </c>
      <c r="O71" s="47">
        <f>SUM(O72:O74)</f>
        <v>11258.2</v>
      </c>
      <c r="P71" s="47">
        <f t="shared" si="26"/>
        <v>12466.1</v>
      </c>
      <c r="Q71" s="47">
        <f t="shared" si="26"/>
        <v>12465</v>
      </c>
      <c r="R71" s="47">
        <f t="shared" si="26"/>
        <v>15218.4</v>
      </c>
      <c r="S71" s="47">
        <f t="shared" si="26"/>
        <v>15218.4</v>
      </c>
      <c r="T71" s="105"/>
    </row>
    <row r="72" spans="1:20" s="65" customFormat="1" ht="15.75" customHeight="1">
      <c r="A72" s="230"/>
      <c r="B72" s="282"/>
      <c r="C72" s="250"/>
      <c r="D72" s="228"/>
      <c r="E72" s="228"/>
      <c r="F72" s="228"/>
      <c r="G72" s="96">
        <v>111</v>
      </c>
      <c r="H72" s="102">
        <v>13374.6</v>
      </c>
      <c r="I72" s="102">
        <v>13216.2</v>
      </c>
      <c r="J72" s="102">
        <v>13263.7</v>
      </c>
      <c r="K72" s="102">
        <v>2661.25</v>
      </c>
      <c r="L72" s="47">
        <v>13257.7</v>
      </c>
      <c r="M72" s="47">
        <v>6781.9</v>
      </c>
      <c r="N72" s="47">
        <v>9211.8</v>
      </c>
      <c r="O72" s="47">
        <v>8644.7</v>
      </c>
      <c r="P72" s="47">
        <v>9555.2</v>
      </c>
      <c r="Q72" s="47">
        <v>9555.2</v>
      </c>
      <c r="R72" s="47">
        <v>11688.5</v>
      </c>
      <c r="S72" s="47">
        <v>11688.5</v>
      </c>
      <c r="T72" s="105"/>
    </row>
    <row r="73" spans="1:20" s="65" customFormat="1" ht="15.75" customHeight="1">
      <c r="A73" s="230"/>
      <c r="B73" s="282"/>
      <c r="C73" s="250"/>
      <c r="D73" s="228"/>
      <c r="E73" s="228"/>
      <c r="F73" s="228"/>
      <c r="G73" s="96">
        <v>112</v>
      </c>
      <c r="H73" s="102">
        <v>10.3</v>
      </c>
      <c r="I73" s="102">
        <v>10.3</v>
      </c>
      <c r="J73" s="102"/>
      <c r="K73" s="102"/>
      <c r="L73" s="47"/>
      <c r="M73" s="47"/>
      <c r="N73" s="47"/>
      <c r="O73" s="47"/>
      <c r="P73" s="47"/>
      <c r="Q73" s="47"/>
      <c r="R73" s="47"/>
      <c r="S73" s="47"/>
      <c r="T73" s="105"/>
    </row>
    <row r="74" spans="1:20" s="65" customFormat="1" ht="15" customHeight="1">
      <c r="A74" s="230"/>
      <c r="B74" s="283"/>
      <c r="C74" s="251"/>
      <c r="D74" s="231"/>
      <c r="E74" s="231"/>
      <c r="F74" s="231"/>
      <c r="G74" s="96">
        <v>119</v>
      </c>
      <c r="H74" s="102">
        <v>4031.7</v>
      </c>
      <c r="I74" s="102">
        <v>3930.9</v>
      </c>
      <c r="J74" s="102">
        <v>4032.6</v>
      </c>
      <c r="K74" s="102">
        <v>771.9</v>
      </c>
      <c r="L74" s="47">
        <v>4032.7</v>
      </c>
      <c r="M74" s="47">
        <v>1950.65</v>
      </c>
      <c r="N74" s="47">
        <v>2742.7</v>
      </c>
      <c r="O74" s="47">
        <v>2613.5</v>
      </c>
      <c r="P74" s="47">
        <v>2910.9</v>
      </c>
      <c r="Q74" s="47">
        <v>2909.8</v>
      </c>
      <c r="R74" s="47">
        <v>3529.9</v>
      </c>
      <c r="S74" s="47">
        <v>3529.9</v>
      </c>
      <c r="T74" s="105"/>
    </row>
    <row r="75" spans="1:20" s="65" customFormat="1" ht="24.75" customHeight="1">
      <c r="A75" s="230" t="s">
        <v>171</v>
      </c>
      <c r="B75" s="281" t="s">
        <v>886</v>
      </c>
      <c r="C75" s="80" t="s">
        <v>23</v>
      </c>
      <c r="D75" s="106" t="s">
        <v>65</v>
      </c>
      <c r="E75" s="106" t="s">
        <v>66</v>
      </c>
      <c r="F75" s="106" t="s">
        <v>188</v>
      </c>
      <c r="G75" s="96"/>
      <c r="H75" s="102">
        <f>H77+H78+H79</f>
        <v>36607.2</v>
      </c>
      <c r="I75" s="102">
        <f aca="true" t="shared" si="27" ref="I75:S75">I77+I78+I79</f>
        <v>36452.7</v>
      </c>
      <c r="J75" s="102">
        <f t="shared" si="27"/>
        <v>37151.2</v>
      </c>
      <c r="K75" s="102">
        <f t="shared" si="27"/>
        <v>7958.8</v>
      </c>
      <c r="L75" s="47">
        <f t="shared" si="27"/>
        <v>37151.2</v>
      </c>
      <c r="M75" s="47">
        <f t="shared" si="27"/>
        <v>20285.3</v>
      </c>
      <c r="N75" s="47">
        <f t="shared" si="27"/>
        <v>38113.100000000006</v>
      </c>
      <c r="O75" s="47">
        <f>O77+O78+O79</f>
        <v>26787.3</v>
      </c>
      <c r="P75" s="47">
        <f t="shared" si="27"/>
        <v>38772</v>
      </c>
      <c r="Q75" s="47">
        <f t="shared" si="27"/>
        <v>38772</v>
      </c>
      <c r="R75" s="47">
        <f t="shared" si="27"/>
        <v>36114</v>
      </c>
      <c r="S75" s="47">
        <f t="shared" si="27"/>
        <v>36114</v>
      </c>
      <c r="T75" s="105"/>
    </row>
    <row r="76" spans="1:20" s="65" customFormat="1" ht="24" customHeight="1">
      <c r="A76" s="230"/>
      <c r="B76" s="282"/>
      <c r="C76" s="53" t="s">
        <v>36</v>
      </c>
      <c r="D76" s="107"/>
      <c r="E76" s="107"/>
      <c r="F76" s="107"/>
      <c r="G76" s="96"/>
      <c r="H76" s="102"/>
      <c r="I76" s="102"/>
      <c r="J76" s="102"/>
      <c r="K76" s="102"/>
      <c r="L76" s="109"/>
      <c r="M76" s="109"/>
      <c r="N76" s="109"/>
      <c r="O76" s="109"/>
      <c r="P76" s="47"/>
      <c r="Q76" s="47"/>
      <c r="R76" s="47"/>
      <c r="S76" s="47"/>
      <c r="T76" s="105"/>
    </row>
    <row r="77" spans="1:20" s="65" customFormat="1" ht="22.5" customHeight="1">
      <c r="A77" s="230"/>
      <c r="B77" s="282"/>
      <c r="C77" s="249" t="s">
        <v>158</v>
      </c>
      <c r="D77" s="227" t="s">
        <v>65</v>
      </c>
      <c r="E77" s="227" t="s">
        <v>66</v>
      </c>
      <c r="F77" s="227" t="s">
        <v>188</v>
      </c>
      <c r="G77" s="96">
        <v>611</v>
      </c>
      <c r="H77" s="102">
        <v>34410.7</v>
      </c>
      <c r="I77" s="102">
        <v>34256.2</v>
      </c>
      <c r="J77" s="102">
        <v>34736.7</v>
      </c>
      <c r="K77" s="102">
        <v>7413.8</v>
      </c>
      <c r="L77" s="47">
        <v>34736.7</v>
      </c>
      <c r="M77" s="47">
        <v>18958</v>
      </c>
      <c r="N77" s="47">
        <v>36528.8</v>
      </c>
      <c r="O77" s="47">
        <v>25203</v>
      </c>
      <c r="P77" s="47">
        <v>37187.7</v>
      </c>
      <c r="Q77" s="47">
        <v>37187.7</v>
      </c>
      <c r="R77" s="47">
        <v>33785.5</v>
      </c>
      <c r="S77" s="47">
        <v>33785.5</v>
      </c>
      <c r="T77" s="105"/>
    </row>
    <row r="78" spans="1:20" s="65" customFormat="1" ht="22.5" customHeight="1">
      <c r="A78" s="230"/>
      <c r="B78" s="282"/>
      <c r="C78" s="250"/>
      <c r="D78" s="228"/>
      <c r="E78" s="228"/>
      <c r="F78" s="228"/>
      <c r="G78" s="96">
        <v>853</v>
      </c>
      <c r="H78" s="102">
        <v>0.1</v>
      </c>
      <c r="I78" s="102">
        <v>0.1</v>
      </c>
      <c r="J78" s="102"/>
      <c r="K78" s="102"/>
      <c r="L78" s="47"/>
      <c r="M78" s="47"/>
      <c r="N78" s="47"/>
      <c r="O78" s="47"/>
      <c r="P78" s="47"/>
      <c r="Q78" s="47"/>
      <c r="R78" s="47"/>
      <c r="S78" s="47"/>
      <c r="T78" s="105"/>
    </row>
    <row r="79" spans="1:20" s="65" customFormat="1" ht="22.5" customHeight="1">
      <c r="A79" s="230"/>
      <c r="B79" s="282"/>
      <c r="C79" s="250"/>
      <c r="D79" s="228"/>
      <c r="E79" s="228"/>
      <c r="F79" s="228"/>
      <c r="G79" s="96">
        <v>110</v>
      </c>
      <c r="H79" s="102">
        <f>SUM(H80:H81)</f>
        <v>2196.4</v>
      </c>
      <c r="I79" s="102">
        <f aca="true" t="shared" si="28" ref="I79:S79">SUM(I80:I81)</f>
        <v>2196.4</v>
      </c>
      <c r="J79" s="102">
        <f t="shared" si="28"/>
        <v>2414.5</v>
      </c>
      <c r="K79" s="102">
        <f t="shared" si="28"/>
        <v>545</v>
      </c>
      <c r="L79" s="47">
        <f t="shared" si="28"/>
        <v>2414.5</v>
      </c>
      <c r="M79" s="47">
        <f t="shared" si="28"/>
        <v>1327.3000000000002</v>
      </c>
      <c r="N79" s="47">
        <f t="shared" si="28"/>
        <v>1584.3</v>
      </c>
      <c r="O79" s="47">
        <f t="shared" si="28"/>
        <v>1584.3</v>
      </c>
      <c r="P79" s="47">
        <f t="shared" si="28"/>
        <v>1584.3</v>
      </c>
      <c r="Q79" s="47">
        <f t="shared" si="28"/>
        <v>1584.3</v>
      </c>
      <c r="R79" s="47">
        <f t="shared" si="28"/>
        <v>2328.5</v>
      </c>
      <c r="S79" s="47">
        <f t="shared" si="28"/>
        <v>2328.5</v>
      </c>
      <c r="T79" s="105"/>
    </row>
    <row r="80" spans="1:20" s="65" customFormat="1" ht="22.5" customHeight="1">
      <c r="A80" s="230"/>
      <c r="B80" s="282"/>
      <c r="C80" s="250"/>
      <c r="D80" s="228"/>
      <c r="E80" s="228"/>
      <c r="F80" s="228"/>
      <c r="G80" s="96">
        <v>111</v>
      </c>
      <c r="H80" s="102">
        <v>1661.3</v>
      </c>
      <c r="I80" s="102">
        <v>1661.3</v>
      </c>
      <c r="J80" s="102">
        <v>1854.5</v>
      </c>
      <c r="K80" s="102">
        <v>397.2</v>
      </c>
      <c r="L80" s="47">
        <v>1854.5</v>
      </c>
      <c r="M80" s="47">
        <v>1037.65</v>
      </c>
      <c r="N80" s="47">
        <v>1185.8</v>
      </c>
      <c r="O80" s="47">
        <v>1185.8</v>
      </c>
      <c r="P80" s="47">
        <v>1185.8</v>
      </c>
      <c r="Q80" s="47">
        <v>1185.8</v>
      </c>
      <c r="R80" s="47">
        <v>1788.4</v>
      </c>
      <c r="S80" s="47">
        <v>1788.4</v>
      </c>
      <c r="T80" s="105"/>
    </row>
    <row r="81" spans="1:20" s="65" customFormat="1" ht="22.5" customHeight="1">
      <c r="A81" s="230"/>
      <c r="B81" s="283"/>
      <c r="C81" s="251"/>
      <c r="D81" s="231"/>
      <c r="E81" s="231"/>
      <c r="F81" s="231"/>
      <c r="G81" s="96">
        <v>119</v>
      </c>
      <c r="H81" s="102">
        <v>535.1</v>
      </c>
      <c r="I81" s="102">
        <v>535.1</v>
      </c>
      <c r="J81" s="102">
        <v>560</v>
      </c>
      <c r="K81" s="102">
        <v>147.8</v>
      </c>
      <c r="L81" s="47">
        <v>560</v>
      </c>
      <c r="M81" s="47">
        <v>289.65</v>
      </c>
      <c r="N81" s="47">
        <v>398.5</v>
      </c>
      <c r="O81" s="47">
        <v>398.5</v>
      </c>
      <c r="P81" s="47">
        <v>398.5</v>
      </c>
      <c r="Q81" s="47">
        <v>398.5</v>
      </c>
      <c r="R81" s="47">
        <v>540.1</v>
      </c>
      <c r="S81" s="47">
        <v>540.1</v>
      </c>
      <c r="T81" s="105"/>
    </row>
    <row r="82" spans="1:20" s="65" customFormat="1" ht="27" customHeight="1">
      <c r="A82" s="225" t="s">
        <v>173</v>
      </c>
      <c r="B82" s="225" t="s">
        <v>172</v>
      </c>
      <c r="C82" s="80" t="s">
        <v>23</v>
      </c>
      <c r="D82" s="106" t="s">
        <v>65</v>
      </c>
      <c r="E82" s="106" t="s">
        <v>66</v>
      </c>
      <c r="F82" s="106" t="s">
        <v>189</v>
      </c>
      <c r="G82" s="96"/>
      <c r="H82" s="97">
        <f>H84</f>
        <v>260</v>
      </c>
      <c r="I82" s="97">
        <f aca="true" t="shared" si="29" ref="I82:S82">I84</f>
        <v>0</v>
      </c>
      <c r="J82" s="97">
        <f t="shared" si="29"/>
        <v>0</v>
      </c>
      <c r="K82" s="97">
        <f t="shared" si="29"/>
        <v>0</v>
      </c>
      <c r="L82" s="60">
        <f t="shared" si="29"/>
        <v>0</v>
      </c>
      <c r="M82" s="60">
        <f t="shared" si="29"/>
        <v>0</v>
      </c>
      <c r="N82" s="60">
        <f t="shared" si="29"/>
        <v>0</v>
      </c>
      <c r="O82" s="60">
        <f t="shared" si="29"/>
        <v>0</v>
      </c>
      <c r="P82" s="60">
        <f t="shared" si="29"/>
        <v>0</v>
      </c>
      <c r="Q82" s="60">
        <f t="shared" si="29"/>
        <v>0</v>
      </c>
      <c r="R82" s="60">
        <f t="shared" si="29"/>
        <v>0</v>
      </c>
      <c r="S82" s="60">
        <f t="shared" si="29"/>
        <v>0</v>
      </c>
      <c r="T82" s="105"/>
    </row>
    <row r="83" spans="1:20" s="65" customFormat="1" ht="27" customHeight="1">
      <c r="A83" s="225"/>
      <c r="B83" s="225"/>
      <c r="C83" s="80" t="s">
        <v>36</v>
      </c>
      <c r="D83" s="106"/>
      <c r="E83" s="106"/>
      <c r="F83" s="106"/>
      <c r="G83" s="96"/>
      <c r="H83" s="102"/>
      <c r="I83" s="102"/>
      <c r="J83" s="102"/>
      <c r="K83" s="102"/>
      <c r="L83" s="47"/>
      <c r="M83" s="47"/>
      <c r="N83" s="47"/>
      <c r="O83" s="47"/>
      <c r="P83" s="47"/>
      <c r="Q83" s="47"/>
      <c r="R83" s="47"/>
      <c r="S83" s="47"/>
      <c r="T83" s="105"/>
    </row>
    <row r="84" spans="1:20" s="65" customFormat="1" ht="21.75" customHeight="1">
      <c r="A84" s="225"/>
      <c r="B84" s="225"/>
      <c r="C84" s="250" t="s">
        <v>158</v>
      </c>
      <c r="D84" s="228" t="s">
        <v>65</v>
      </c>
      <c r="E84" s="228" t="s">
        <v>66</v>
      </c>
      <c r="F84" s="228" t="s">
        <v>189</v>
      </c>
      <c r="G84" s="96">
        <v>610</v>
      </c>
      <c r="H84" s="102">
        <f>H85</f>
        <v>260</v>
      </c>
      <c r="I84" s="102">
        <f aca="true" t="shared" si="30" ref="I84:S84">I85</f>
        <v>0</v>
      </c>
      <c r="J84" s="102">
        <f t="shared" si="30"/>
        <v>0</v>
      </c>
      <c r="K84" s="102">
        <f t="shared" si="30"/>
        <v>0</v>
      </c>
      <c r="L84" s="47">
        <f t="shared" si="30"/>
        <v>0</v>
      </c>
      <c r="M84" s="47">
        <f t="shared" si="30"/>
        <v>0</v>
      </c>
      <c r="N84" s="47">
        <f t="shared" si="30"/>
        <v>0</v>
      </c>
      <c r="O84" s="47">
        <f t="shared" si="30"/>
        <v>0</v>
      </c>
      <c r="P84" s="47">
        <f t="shared" si="30"/>
        <v>0</v>
      </c>
      <c r="Q84" s="47">
        <f t="shared" si="30"/>
        <v>0</v>
      </c>
      <c r="R84" s="47">
        <f t="shared" si="30"/>
        <v>0</v>
      </c>
      <c r="S84" s="47">
        <f t="shared" si="30"/>
        <v>0</v>
      </c>
      <c r="T84" s="105"/>
    </row>
    <row r="85" spans="1:20" s="65" customFormat="1" ht="19.5" customHeight="1">
      <c r="A85" s="225"/>
      <c r="B85" s="225"/>
      <c r="C85" s="250"/>
      <c r="D85" s="228"/>
      <c r="E85" s="228"/>
      <c r="F85" s="228"/>
      <c r="G85" s="96">
        <v>612</v>
      </c>
      <c r="H85" s="102">
        <v>260</v>
      </c>
      <c r="I85" s="102"/>
      <c r="J85" s="102"/>
      <c r="K85" s="102"/>
      <c r="L85" s="47"/>
      <c r="M85" s="47"/>
      <c r="N85" s="47"/>
      <c r="O85" s="47"/>
      <c r="P85" s="47"/>
      <c r="Q85" s="47"/>
      <c r="R85" s="47"/>
      <c r="S85" s="47"/>
      <c r="T85" s="105"/>
    </row>
    <row r="86" spans="1:20" s="65" customFormat="1" ht="24.75" customHeight="1">
      <c r="A86" s="224" t="s">
        <v>174</v>
      </c>
      <c r="B86" s="224" t="s">
        <v>887</v>
      </c>
      <c r="C86" s="80" t="s">
        <v>23</v>
      </c>
      <c r="D86" s="106" t="s">
        <v>65</v>
      </c>
      <c r="E86" s="106" t="s">
        <v>76</v>
      </c>
      <c r="F86" s="106" t="s">
        <v>190</v>
      </c>
      <c r="G86" s="96"/>
      <c r="H86" s="102">
        <f>H88+H90</f>
        <v>128.9</v>
      </c>
      <c r="I86" s="102">
        <f aca="true" t="shared" si="31" ref="I86:S86">I88+I90</f>
        <v>128.9</v>
      </c>
      <c r="J86" s="102">
        <f t="shared" si="31"/>
        <v>129.6</v>
      </c>
      <c r="K86" s="102">
        <f t="shared" si="31"/>
        <v>29.7</v>
      </c>
      <c r="L86" s="47">
        <f t="shared" si="31"/>
        <v>129.6</v>
      </c>
      <c r="M86" s="47">
        <f t="shared" si="31"/>
        <v>56.1</v>
      </c>
      <c r="N86" s="47">
        <f t="shared" si="31"/>
        <v>129.60000000000002</v>
      </c>
      <c r="O86" s="47">
        <f t="shared" si="31"/>
        <v>76.80000000000001</v>
      </c>
      <c r="P86" s="47">
        <f t="shared" si="31"/>
        <v>114.3</v>
      </c>
      <c r="Q86" s="47">
        <f t="shared" si="31"/>
        <v>111</v>
      </c>
      <c r="R86" s="47">
        <f t="shared" si="31"/>
        <v>129.6</v>
      </c>
      <c r="S86" s="47">
        <f t="shared" si="31"/>
        <v>129.6</v>
      </c>
      <c r="T86" s="105"/>
    </row>
    <row r="87" spans="1:20" s="65" customFormat="1" ht="24.75" customHeight="1">
      <c r="A87" s="225"/>
      <c r="B87" s="225"/>
      <c r="C87" s="80" t="s">
        <v>36</v>
      </c>
      <c r="D87" s="106"/>
      <c r="E87" s="106"/>
      <c r="F87" s="106"/>
      <c r="G87" s="96"/>
      <c r="H87" s="102"/>
      <c r="I87" s="102"/>
      <c r="J87" s="102"/>
      <c r="K87" s="108"/>
      <c r="L87" s="47"/>
      <c r="M87" s="47"/>
      <c r="N87" s="47"/>
      <c r="O87" s="109"/>
      <c r="P87" s="47"/>
      <c r="Q87" s="47"/>
      <c r="R87" s="47"/>
      <c r="S87" s="47"/>
      <c r="T87" s="105"/>
    </row>
    <row r="88" spans="1:20" s="65" customFormat="1" ht="22.5" customHeight="1">
      <c r="A88" s="225"/>
      <c r="B88" s="225"/>
      <c r="C88" s="249" t="s">
        <v>158</v>
      </c>
      <c r="D88" s="228" t="s">
        <v>65</v>
      </c>
      <c r="E88" s="228" t="s">
        <v>76</v>
      </c>
      <c r="F88" s="228" t="s">
        <v>190</v>
      </c>
      <c r="G88" s="96">
        <v>610</v>
      </c>
      <c r="H88" s="102">
        <f>H89</f>
        <v>62.2</v>
      </c>
      <c r="I88" s="102">
        <f aca="true" t="shared" si="32" ref="I88:S88">I89</f>
        <v>62.2</v>
      </c>
      <c r="J88" s="102">
        <f t="shared" si="32"/>
        <v>79.1</v>
      </c>
      <c r="K88" s="102">
        <f t="shared" si="32"/>
        <v>14.85</v>
      </c>
      <c r="L88" s="47">
        <f t="shared" si="32"/>
        <v>79.1</v>
      </c>
      <c r="M88" s="47">
        <f t="shared" si="32"/>
        <v>28.8</v>
      </c>
      <c r="N88" s="47">
        <f t="shared" si="32"/>
        <v>92.4</v>
      </c>
      <c r="O88" s="47">
        <f t="shared" si="32"/>
        <v>39.6</v>
      </c>
      <c r="P88" s="47">
        <f t="shared" si="32"/>
        <v>72.6</v>
      </c>
      <c r="Q88" s="47">
        <f t="shared" si="32"/>
        <v>69.3</v>
      </c>
      <c r="R88" s="47">
        <f t="shared" si="32"/>
        <v>79.1</v>
      </c>
      <c r="S88" s="47">
        <f t="shared" si="32"/>
        <v>79.1</v>
      </c>
      <c r="T88" s="105"/>
    </row>
    <row r="89" spans="1:20" s="65" customFormat="1" ht="24" customHeight="1">
      <c r="A89" s="225"/>
      <c r="B89" s="225"/>
      <c r="C89" s="250"/>
      <c r="D89" s="228"/>
      <c r="E89" s="228"/>
      <c r="F89" s="228"/>
      <c r="G89" s="96">
        <v>612</v>
      </c>
      <c r="H89" s="102">
        <v>62.2</v>
      </c>
      <c r="I89" s="102">
        <v>62.2</v>
      </c>
      <c r="J89" s="102">
        <v>79.1</v>
      </c>
      <c r="K89" s="102">
        <v>14.85</v>
      </c>
      <c r="L89" s="47">
        <v>79.1</v>
      </c>
      <c r="M89" s="47">
        <v>28.8</v>
      </c>
      <c r="N89" s="47">
        <v>92.4</v>
      </c>
      <c r="O89" s="47">
        <v>39.6</v>
      </c>
      <c r="P89" s="47">
        <v>72.6</v>
      </c>
      <c r="Q89" s="47">
        <v>69.3</v>
      </c>
      <c r="R89" s="47">
        <v>79.1</v>
      </c>
      <c r="S89" s="47">
        <v>79.1</v>
      </c>
      <c r="T89" s="105"/>
    </row>
    <row r="90" spans="1:20" s="65" customFormat="1" ht="24" customHeight="1">
      <c r="A90" s="225"/>
      <c r="B90" s="225"/>
      <c r="C90" s="250"/>
      <c r="D90" s="228"/>
      <c r="E90" s="228"/>
      <c r="F90" s="228"/>
      <c r="G90" s="96">
        <v>240</v>
      </c>
      <c r="H90" s="102">
        <f>H91</f>
        <v>66.7</v>
      </c>
      <c r="I90" s="102">
        <f aca="true" t="shared" si="33" ref="I90:S90">I91</f>
        <v>66.7</v>
      </c>
      <c r="J90" s="102">
        <f t="shared" si="33"/>
        <v>50.5</v>
      </c>
      <c r="K90" s="102">
        <f t="shared" si="33"/>
        <v>14.85</v>
      </c>
      <c r="L90" s="47">
        <f t="shared" si="33"/>
        <v>50.5</v>
      </c>
      <c r="M90" s="47">
        <f t="shared" si="33"/>
        <v>27.3</v>
      </c>
      <c r="N90" s="47">
        <f t="shared" si="33"/>
        <v>37.2</v>
      </c>
      <c r="O90" s="47">
        <f t="shared" si="33"/>
        <v>37.2</v>
      </c>
      <c r="P90" s="47">
        <f t="shared" si="33"/>
        <v>41.7</v>
      </c>
      <c r="Q90" s="47">
        <f t="shared" si="33"/>
        <v>41.7</v>
      </c>
      <c r="R90" s="47">
        <f t="shared" si="33"/>
        <v>50.5</v>
      </c>
      <c r="S90" s="47">
        <f t="shared" si="33"/>
        <v>50.5</v>
      </c>
      <c r="T90" s="105"/>
    </row>
    <row r="91" spans="1:20" s="65" customFormat="1" ht="24" customHeight="1">
      <c r="A91" s="225"/>
      <c r="B91" s="225"/>
      <c r="C91" s="250"/>
      <c r="D91" s="228"/>
      <c r="E91" s="228"/>
      <c r="F91" s="228"/>
      <c r="G91" s="96">
        <v>244</v>
      </c>
      <c r="H91" s="102">
        <v>66.7</v>
      </c>
      <c r="I91" s="102">
        <v>66.7</v>
      </c>
      <c r="J91" s="102">
        <v>50.5</v>
      </c>
      <c r="K91" s="102">
        <v>14.85</v>
      </c>
      <c r="L91" s="47">
        <v>50.5</v>
      </c>
      <c r="M91" s="47">
        <v>27.3</v>
      </c>
      <c r="N91" s="47">
        <v>37.2</v>
      </c>
      <c r="O91" s="47">
        <v>37.2</v>
      </c>
      <c r="P91" s="47">
        <v>41.7</v>
      </c>
      <c r="Q91" s="47">
        <v>41.7</v>
      </c>
      <c r="R91" s="47">
        <v>50.5</v>
      </c>
      <c r="S91" s="47">
        <v>50.5</v>
      </c>
      <c r="T91" s="105"/>
    </row>
    <row r="92" spans="1:20" s="65" customFormat="1" ht="22.5" customHeight="1">
      <c r="A92" s="224" t="s">
        <v>261</v>
      </c>
      <c r="B92" s="224" t="s">
        <v>175</v>
      </c>
      <c r="C92" s="80" t="s">
        <v>23</v>
      </c>
      <c r="D92" s="106" t="s">
        <v>65</v>
      </c>
      <c r="E92" s="106" t="s">
        <v>176</v>
      </c>
      <c r="F92" s="106" t="s">
        <v>256</v>
      </c>
      <c r="G92" s="96"/>
      <c r="H92" s="102">
        <f>H94+H96+H98</f>
        <v>745</v>
      </c>
      <c r="I92" s="102">
        <f aca="true" t="shared" si="34" ref="I92:S92">I94+I96+I98</f>
        <v>636.5</v>
      </c>
      <c r="J92" s="102">
        <f t="shared" si="34"/>
        <v>1639.2</v>
      </c>
      <c r="K92" s="102">
        <f t="shared" si="34"/>
        <v>102</v>
      </c>
      <c r="L92" s="47">
        <f t="shared" si="34"/>
        <v>1639.2</v>
      </c>
      <c r="M92" s="47">
        <f t="shared" si="34"/>
        <v>236.60000000000002</v>
      </c>
      <c r="N92" s="47">
        <f t="shared" si="34"/>
        <v>1639.2</v>
      </c>
      <c r="O92" s="47">
        <f t="shared" si="34"/>
        <v>340.5</v>
      </c>
      <c r="P92" s="47">
        <f t="shared" si="34"/>
        <v>468.6</v>
      </c>
      <c r="Q92" s="47">
        <f t="shared" si="34"/>
        <v>468.6</v>
      </c>
      <c r="R92" s="47">
        <f t="shared" si="34"/>
        <v>1639.2</v>
      </c>
      <c r="S92" s="47">
        <f t="shared" si="34"/>
        <v>1639.2</v>
      </c>
      <c r="T92" s="105"/>
    </row>
    <row r="93" spans="1:20" s="65" customFormat="1" ht="21.75" customHeight="1">
      <c r="A93" s="225"/>
      <c r="B93" s="225"/>
      <c r="C93" s="53" t="s">
        <v>36</v>
      </c>
      <c r="D93" s="107"/>
      <c r="E93" s="107"/>
      <c r="F93" s="107"/>
      <c r="G93" s="96"/>
      <c r="H93" s="102"/>
      <c r="I93" s="102"/>
      <c r="J93" s="102"/>
      <c r="K93" s="102"/>
      <c r="L93" s="47"/>
      <c r="M93" s="47"/>
      <c r="N93" s="47"/>
      <c r="O93" s="47"/>
      <c r="P93" s="47"/>
      <c r="Q93" s="47"/>
      <c r="R93" s="47"/>
      <c r="S93" s="47"/>
      <c r="T93" s="105"/>
    </row>
    <row r="94" spans="1:20" s="65" customFormat="1" ht="12.75">
      <c r="A94" s="225"/>
      <c r="B94" s="225"/>
      <c r="C94" s="249" t="s">
        <v>158</v>
      </c>
      <c r="D94" s="227" t="s">
        <v>65</v>
      </c>
      <c r="E94" s="227" t="s">
        <v>176</v>
      </c>
      <c r="F94" s="227" t="s">
        <v>256</v>
      </c>
      <c r="G94" s="96">
        <v>240</v>
      </c>
      <c r="H94" s="102">
        <f>H95</f>
        <v>16.5</v>
      </c>
      <c r="I94" s="102">
        <f aca="true" t="shared" si="35" ref="I94:S94">I95</f>
        <v>6.3</v>
      </c>
      <c r="J94" s="102">
        <f t="shared" si="35"/>
        <v>16.3</v>
      </c>
      <c r="K94" s="102">
        <f t="shared" si="35"/>
        <v>1</v>
      </c>
      <c r="L94" s="47">
        <f t="shared" si="35"/>
        <v>16.3</v>
      </c>
      <c r="M94" s="47">
        <f t="shared" si="35"/>
        <v>2.3</v>
      </c>
      <c r="N94" s="47">
        <f t="shared" si="35"/>
        <v>16.3</v>
      </c>
      <c r="O94" s="47">
        <f t="shared" si="35"/>
        <v>2.8</v>
      </c>
      <c r="P94" s="47">
        <f t="shared" si="35"/>
        <v>4.6</v>
      </c>
      <c r="Q94" s="47">
        <f t="shared" si="35"/>
        <v>4.6</v>
      </c>
      <c r="R94" s="47">
        <f t="shared" si="35"/>
        <v>16.3</v>
      </c>
      <c r="S94" s="47">
        <f t="shared" si="35"/>
        <v>16.3</v>
      </c>
      <c r="T94" s="105"/>
    </row>
    <row r="95" spans="1:20" s="65" customFormat="1" ht="12.75">
      <c r="A95" s="225"/>
      <c r="B95" s="225"/>
      <c r="C95" s="250"/>
      <c r="D95" s="228"/>
      <c r="E95" s="228"/>
      <c r="F95" s="228"/>
      <c r="G95" s="96">
        <v>244</v>
      </c>
      <c r="H95" s="102">
        <v>16.5</v>
      </c>
      <c r="I95" s="102">
        <v>6.3</v>
      </c>
      <c r="J95" s="102">
        <v>16.3</v>
      </c>
      <c r="K95" s="102">
        <v>1</v>
      </c>
      <c r="L95" s="47">
        <v>16.3</v>
      </c>
      <c r="M95" s="47">
        <v>2.3</v>
      </c>
      <c r="N95" s="47">
        <v>16.3</v>
      </c>
      <c r="O95" s="47">
        <v>2.8</v>
      </c>
      <c r="P95" s="47">
        <v>4.6</v>
      </c>
      <c r="Q95" s="47">
        <v>4.6</v>
      </c>
      <c r="R95" s="47">
        <v>16.3</v>
      </c>
      <c r="S95" s="47">
        <v>16.3</v>
      </c>
      <c r="T95" s="105"/>
    </row>
    <row r="96" spans="1:20" s="65" customFormat="1" ht="12.75">
      <c r="A96" s="225"/>
      <c r="B96" s="225"/>
      <c r="C96" s="250"/>
      <c r="D96" s="228"/>
      <c r="E96" s="228"/>
      <c r="F96" s="228"/>
      <c r="G96" s="96">
        <v>320</v>
      </c>
      <c r="H96" s="102">
        <f>H97</f>
        <v>728.5</v>
      </c>
      <c r="I96" s="102">
        <f aca="true" t="shared" si="36" ref="I96:S96">I97</f>
        <v>630.2</v>
      </c>
      <c r="J96" s="102">
        <f t="shared" si="36"/>
        <v>1622.9</v>
      </c>
      <c r="K96" s="102">
        <f t="shared" si="36"/>
        <v>101</v>
      </c>
      <c r="L96" s="47">
        <f t="shared" si="36"/>
        <v>1622.9</v>
      </c>
      <c r="M96" s="47">
        <f t="shared" si="36"/>
        <v>234.3</v>
      </c>
      <c r="N96" s="47">
        <f t="shared" si="36"/>
        <v>1622.9</v>
      </c>
      <c r="O96" s="47">
        <f t="shared" si="36"/>
        <v>337.7</v>
      </c>
      <c r="P96" s="47">
        <f t="shared" si="36"/>
        <v>464</v>
      </c>
      <c r="Q96" s="47">
        <f t="shared" si="36"/>
        <v>464</v>
      </c>
      <c r="R96" s="47">
        <f t="shared" si="36"/>
        <v>0</v>
      </c>
      <c r="S96" s="47">
        <f t="shared" si="36"/>
        <v>0</v>
      </c>
      <c r="T96" s="105"/>
    </row>
    <row r="97" spans="1:20" s="65" customFormat="1" ht="12.75">
      <c r="A97" s="225"/>
      <c r="B97" s="225"/>
      <c r="C97" s="250"/>
      <c r="D97" s="228"/>
      <c r="E97" s="228"/>
      <c r="F97" s="228"/>
      <c r="G97" s="96">
        <v>321</v>
      </c>
      <c r="H97" s="102">
        <v>728.5</v>
      </c>
      <c r="I97" s="102">
        <v>630.2</v>
      </c>
      <c r="J97" s="102">
        <v>1622.9</v>
      </c>
      <c r="K97" s="102">
        <v>101</v>
      </c>
      <c r="L97" s="47">
        <v>1622.9</v>
      </c>
      <c r="M97" s="47">
        <v>234.3</v>
      </c>
      <c r="N97" s="47">
        <v>1622.9</v>
      </c>
      <c r="O97" s="47">
        <v>337.7</v>
      </c>
      <c r="P97" s="47">
        <v>464</v>
      </c>
      <c r="Q97" s="47">
        <v>464</v>
      </c>
      <c r="R97" s="47"/>
      <c r="S97" s="47"/>
      <c r="T97" s="105"/>
    </row>
    <row r="98" spans="1:20" s="65" customFormat="1" ht="12.75">
      <c r="A98" s="225"/>
      <c r="B98" s="225"/>
      <c r="C98" s="250"/>
      <c r="D98" s="228"/>
      <c r="E98" s="228"/>
      <c r="F98" s="228"/>
      <c r="G98" s="96">
        <v>610</v>
      </c>
      <c r="H98" s="102">
        <f>H99</f>
        <v>0</v>
      </c>
      <c r="I98" s="102">
        <f aca="true" t="shared" si="37" ref="I98:S98">I99</f>
        <v>0</v>
      </c>
      <c r="J98" s="102">
        <f t="shared" si="37"/>
        <v>0</v>
      </c>
      <c r="K98" s="102">
        <f t="shared" si="37"/>
        <v>0</v>
      </c>
      <c r="L98" s="47">
        <f t="shared" si="37"/>
        <v>0</v>
      </c>
      <c r="M98" s="47">
        <f t="shared" si="37"/>
        <v>0</v>
      </c>
      <c r="N98" s="47">
        <f t="shared" si="37"/>
        <v>0</v>
      </c>
      <c r="O98" s="47">
        <f t="shared" si="37"/>
        <v>0</v>
      </c>
      <c r="P98" s="47">
        <f t="shared" si="37"/>
        <v>0</v>
      </c>
      <c r="Q98" s="47">
        <f t="shared" si="37"/>
        <v>0</v>
      </c>
      <c r="R98" s="47">
        <f t="shared" si="37"/>
        <v>1622.9</v>
      </c>
      <c r="S98" s="47">
        <f t="shared" si="37"/>
        <v>1622.9</v>
      </c>
      <c r="T98" s="105"/>
    </row>
    <row r="99" spans="1:20" s="65" customFormat="1" ht="12.75">
      <c r="A99" s="225"/>
      <c r="B99" s="225"/>
      <c r="C99" s="251"/>
      <c r="D99" s="228"/>
      <c r="E99" s="228"/>
      <c r="F99" s="228"/>
      <c r="G99" s="96">
        <v>612</v>
      </c>
      <c r="H99" s="102"/>
      <c r="I99" s="102"/>
      <c r="J99" s="102"/>
      <c r="K99" s="102"/>
      <c r="L99" s="47"/>
      <c r="M99" s="47"/>
      <c r="N99" s="47"/>
      <c r="O99" s="47"/>
      <c r="P99" s="47"/>
      <c r="Q99" s="47"/>
      <c r="R99" s="47">
        <v>1622.9</v>
      </c>
      <c r="S99" s="47">
        <v>1622.9</v>
      </c>
      <c r="T99" s="105"/>
    </row>
    <row r="100" spans="1:20" s="65" customFormat="1" ht="23.25" customHeight="1">
      <c r="A100" s="224" t="s">
        <v>262</v>
      </c>
      <c r="B100" s="224" t="s">
        <v>888</v>
      </c>
      <c r="C100" s="80" t="s">
        <v>23</v>
      </c>
      <c r="D100" s="106" t="s">
        <v>65</v>
      </c>
      <c r="E100" s="106" t="s">
        <v>66</v>
      </c>
      <c r="F100" s="106" t="s">
        <v>191</v>
      </c>
      <c r="G100" s="96"/>
      <c r="H100" s="102">
        <f>H102+H104</f>
        <v>2611.8</v>
      </c>
      <c r="I100" s="102">
        <f aca="true" t="shared" si="38" ref="I100:S100">I102+I104</f>
        <v>2611.8</v>
      </c>
      <c r="J100" s="102">
        <f t="shared" si="38"/>
        <v>0</v>
      </c>
      <c r="K100" s="102">
        <f t="shared" si="38"/>
        <v>0</v>
      </c>
      <c r="L100" s="47">
        <f t="shared" si="38"/>
        <v>3113.9</v>
      </c>
      <c r="M100" s="47">
        <f t="shared" si="38"/>
        <v>0</v>
      </c>
      <c r="N100" s="47">
        <f t="shared" si="38"/>
        <v>2363.9</v>
      </c>
      <c r="O100" s="47">
        <f t="shared" si="38"/>
        <v>2039.1</v>
      </c>
      <c r="P100" s="47">
        <f t="shared" si="38"/>
        <v>2363.9</v>
      </c>
      <c r="Q100" s="47">
        <f t="shared" si="38"/>
        <v>2363.7</v>
      </c>
      <c r="R100" s="47">
        <f t="shared" si="38"/>
        <v>0</v>
      </c>
      <c r="S100" s="47">
        <f t="shared" si="38"/>
        <v>0</v>
      </c>
      <c r="T100" s="105"/>
    </row>
    <row r="101" spans="1:20" s="65" customFormat="1" ht="23.25" customHeight="1">
      <c r="A101" s="225"/>
      <c r="B101" s="225"/>
      <c r="C101" s="53" t="s">
        <v>36</v>
      </c>
      <c r="D101" s="107"/>
      <c r="E101" s="107"/>
      <c r="F101" s="107"/>
      <c r="G101" s="96"/>
      <c r="H101" s="102"/>
      <c r="I101" s="102"/>
      <c r="J101" s="102"/>
      <c r="K101" s="102"/>
      <c r="L101" s="47"/>
      <c r="M101" s="47"/>
      <c r="N101" s="47"/>
      <c r="O101" s="47"/>
      <c r="P101" s="47"/>
      <c r="Q101" s="47"/>
      <c r="R101" s="47"/>
      <c r="S101" s="47"/>
      <c r="T101" s="105"/>
    </row>
    <row r="102" spans="1:20" s="65" customFormat="1" ht="12.75">
      <c r="A102" s="225"/>
      <c r="B102" s="225"/>
      <c r="C102" s="226" t="s">
        <v>158</v>
      </c>
      <c r="D102" s="284" t="s">
        <v>65</v>
      </c>
      <c r="E102" s="284" t="s">
        <v>66</v>
      </c>
      <c r="F102" s="284" t="s">
        <v>191</v>
      </c>
      <c r="G102" s="96">
        <v>240</v>
      </c>
      <c r="H102" s="102">
        <f>H103</f>
        <v>434</v>
      </c>
      <c r="I102" s="102">
        <f aca="true" t="shared" si="39" ref="I102:S102">I103</f>
        <v>434</v>
      </c>
      <c r="J102" s="102">
        <f t="shared" si="39"/>
        <v>0</v>
      </c>
      <c r="K102" s="102">
        <f t="shared" si="39"/>
        <v>0</v>
      </c>
      <c r="L102" s="47">
        <f t="shared" si="39"/>
        <v>0</v>
      </c>
      <c r="M102" s="47">
        <f t="shared" si="39"/>
        <v>0</v>
      </c>
      <c r="N102" s="47">
        <f t="shared" si="39"/>
        <v>0</v>
      </c>
      <c r="O102" s="47">
        <f t="shared" si="39"/>
        <v>0</v>
      </c>
      <c r="P102" s="47">
        <f t="shared" si="39"/>
        <v>0</v>
      </c>
      <c r="Q102" s="47">
        <f t="shared" si="39"/>
        <v>0</v>
      </c>
      <c r="R102" s="47">
        <f t="shared" si="39"/>
        <v>0</v>
      </c>
      <c r="S102" s="47">
        <f t="shared" si="39"/>
        <v>0</v>
      </c>
      <c r="T102" s="105"/>
    </row>
    <row r="103" spans="1:20" s="65" customFormat="1" ht="12.75">
      <c r="A103" s="225"/>
      <c r="B103" s="225"/>
      <c r="C103" s="226"/>
      <c r="D103" s="284"/>
      <c r="E103" s="284"/>
      <c r="F103" s="284"/>
      <c r="G103" s="96">
        <v>244</v>
      </c>
      <c r="H103" s="102">
        <v>434</v>
      </c>
      <c r="I103" s="102">
        <v>434</v>
      </c>
      <c r="J103" s="102"/>
      <c r="K103" s="102"/>
      <c r="L103" s="47"/>
      <c r="M103" s="47"/>
      <c r="N103" s="47"/>
      <c r="O103" s="47"/>
      <c r="P103" s="47"/>
      <c r="Q103" s="47"/>
      <c r="R103" s="47"/>
      <c r="S103" s="47"/>
      <c r="T103" s="105"/>
    </row>
    <row r="104" spans="1:20" s="65" customFormat="1" ht="12.75">
      <c r="A104" s="225"/>
      <c r="B104" s="225"/>
      <c r="C104" s="226"/>
      <c r="D104" s="284"/>
      <c r="E104" s="284"/>
      <c r="F104" s="284"/>
      <c r="G104" s="96">
        <v>610</v>
      </c>
      <c r="H104" s="102">
        <f>H105</f>
        <v>2177.8</v>
      </c>
      <c r="I104" s="102">
        <f aca="true" t="shared" si="40" ref="I104:S104">I105</f>
        <v>2177.8</v>
      </c>
      <c r="J104" s="102">
        <f t="shared" si="40"/>
        <v>0</v>
      </c>
      <c r="K104" s="102">
        <f t="shared" si="40"/>
        <v>0</v>
      </c>
      <c r="L104" s="47">
        <f t="shared" si="40"/>
        <v>3113.9</v>
      </c>
      <c r="M104" s="47">
        <f t="shared" si="40"/>
        <v>0</v>
      </c>
      <c r="N104" s="47">
        <f t="shared" si="40"/>
        <v>2363.9</v>
      </c>
      <c r="O104" s="47">
        <f t="shared" si="40"/>
        <v>2039.1</v>
      </c>
      <c r="P104" s="47">
        <f t="shared" si="40"/>
        <v>2363.9</v>
      </c>
      <c r="Q104" s="47">
        <f t="shared" si="40"/>
        <v>2363.7</v>
      </c>
      <c r="R104" s="47">
        <f t="shared" si="40"/>
        <v>0</v>
      </c>
      <c r="S104" s="47">
        <f t="shared" si="40"/>
        <v>0</v>
      </c>
      <c r="T104" s="105"/>
    </row>
    <row r="105" spans="1:20" s="65" customFormat="1" ht="12.75">
      <c r="A105" s="225"/>
      <c r="B105" s="225"/>
      <c r="C105" s="226"/>
      <c r="D105" s="284"/>
      <c r="E105" s="284"/>
      <c r="F105" s="284"/>
      <c r="G105" s="96">
        <v>612</v>
      </c>
      <c r="H105" s="102">
        <v>2177.8</v>
      </c>
      <c r="I105" s="102">
        <v>2177.8</v>
      </c>
      <c r="J105" s="102"/>
      <c r="K105" s="102"/>
      <c r="L105" s="47">
        <v>3113.9</v>
      </c>
      <c r="M105" s="47"/>
      <c r="N105" s="47">
        <v>2363.9</v>
      </c>
      <c r="O105" s="47">
        <v>2039.1</v>
      </c>
      <c r="P105" s="47">
        <v>2363.9</v>
      </c>
      <c r="Q105" s="47">
        <v>2363.7</v>
      </c>
      <c r="R105" s="47">
        <v>0</v>
      </c>
      <c r="S105" s="47">
        <v>0</v>
      </c>
      <c r="T105" s="105"/>
    </row>
    <row r="106" spans="1:20" s="65" customFormat="1" ht="27" customHeight="1">
      <c r="A106" s="224" t="s">
        <v>177</v>
      </c>
      <c r="B106" s="224" t="s">
        <v>889</v>
      </c>
      <c r="C106" s="55" t="s">
        <v>23</v>
      </c>
      <c r="D106" s="110" t="s">
        <v>65</v>
      </c>
      <c r="E106" s="110" t="s">
        <v>66</v>
      </c>
      <c r="F106" s="110" t="s">
        <v>192</v>
      </c>
      <c r="G106" s="96"/>
      <c r="H106" s="102">
        <f>H108+H111+H112+H115</f>
        <v>199091.00000000003</v>
      </c>
      <c r="I106" s="102">
        <f aca="true" t="shared" si="41" ref="I106:S106">I108+I111+I112+I115</f>
        <v>198692.2</v>
      </c>
      <c r="J106" s="102">
        <f t="shared" si="41"/>
        <v>195077.5</v>
      </c>
      <c r="K106" s="102">
        <f t="shared" si="41"/>
        <v>34086.9</v>
      </c>
      <c r="L106" s="47">
        <f t="shared" si="41"/>
        <v>184318.1</v>
      </c>
      <c r="M106" s="47">
        <f t="shared" si="41"/>
        <v>101376.4</v>
      </c>
      <c r="N106" s="47">
        <f t="shared" si="41"/>
        <v>184318.1</v>
      </c>
      <c r="O106" s="47">
        <f t="shared" si="41"/>
        <v>127418.8</v>
      </c>
      <c r="P106" s="47">
        <f t="shared" si="41"/>
        <v>193663.30000000002</v>
      </c>
      <c r="Q106" s="47">
        <f t="shared" si="41"/>
        <v>193662.40000000002</v>
      </c>
      <c r="R106" s="47">
        <f t="shared" si="41"/>
        <v>197580.3</v>
      </c>
      <c r="S106" s="47">
        <f t="shared" si="41"/>
        <v>197580.3</v>
      </c>
      <c r="T106" s="105"/>
    </row>
    <row r="107" spans="1:20" s="65" customFormat="1" ht="27" customHeight="1">
      <c r="A107" s="225"/>
      <c r="B107" s="225"/>
      <c r="C107" s="80" t="s">
        <v>36</v>
      </c>
      <c r="D107" s="106"/>
      <c r="E107" s="106"/>
      <c r="F107" s="106"/>
      <c r="G107" s="96"/>
      <c r="H107" s="102"/>
      <c r="I107" s="102"/>
      <c r="J107" s="97"/>
      <c r="K107" s="102"/>
      <c r="L107" s="47"/>
      <c r="M107" s="47"/>
      <c r="N107" s="47"/>
      <c r="O107" s="47"/>
      <c r="P107" s="47"/>
      <c r="Q107" s="47"/>
      <c r="R107" s="47"/>
      <c r="S107" s="47"/>
      <c r="T107" s="105"/>
    </row>
    <row r="108" spans="1:20" s="65" customFormat="1" ht="18" customHeight="1">
      <c r="A108" s="225"/>
      <c r="B108" s="225"/>
      <c r="C108" s="249" t="s">
        <v>158</v>
      </c>
      <c r="D108" s="284" t="s">
        <v>65</v>
      </c>
      <c r="E108" s="284" t="s">
        <v>66</v>
      </c>
      <c r="F108" s="284" t="s">
        <v>192</v>
      </c>
      <c r="G108" s="96">
        <v>610</v>
      </c>
      <c r="H108" s="102">
        <f>H109+H110</f>
        <v>178434.80000000002</v>
      </c>
      <c r="I108" s="102">
        <f aca="true" t="shared" si="42" ref="I108:S108">I109+I110</f>
        <v>178092.80000000002</v>
      </c>
      <c r="J108" s="102">
        <f t="shared" si="42"/>
        <v>177029</v>
      </c>
      <c r="K108" s="102">
        <f t="shared" si="42"/>
        <v>30964.9</v>
      </c>
      <c r="L108" s="47">
        <f t="shared" si="42"/>
        <v>166203.1</v>
      </c>
      <c r="M108" s="47">
        <f t="shared" si="42"/>
        <v>91800.7</v>
      </c>
      <c r="N108" s="47">
        <f t="shared" si="42"/>
        <v>173059.9</v>
      </c>
      <c r="O108" s="47">
        <f t="shared" si="42"/>
        <v>116160.6</v>
      </c>
      <c r="P108" s="47">
        <f t="shared" si="42"/>
        <v>182405.1</v>
      </c>
      <c r="Q108" s="47">
        <f t="shared" si="42"/>
        <v>182404.2</v>
      </c>
      <c r="R108" s="47">
        <f t="shared" si="42"/>
        <v>179388.5</v>
      </c>
      <c r="S108" s="47">
        <f t="shared" si="42"/>
        <v>179388.5</v>
      </c>
      <c r="T108" s="105"/>
    </row>
    <row r="109" spans="1:20" s="65" customFormat="1" ht="18" customHeight="1">
      <c r="A109" s="225"/>
      <c r="B109" s="225"/>
      <c r="C109" s="250"/>
      <c r="D109" s="284"/>
      <c r="E109" s="284"/>
      <c r="F109" s="284"/>
      <c r="G109" s="96">
        <v>611</v>
      </c>
      <c r="H109" s="102">
        <v>168509.1</v>
      </c>
      <c r="I109" s="102">
        <v>168167.1</v>
      </c>
      <c r="J109" s="102">
        <v>172555.6</v>
      </c>
      <c r="K109" s="102">
        <v>30841.5</v>
      </c>
      <c r="L109" s="47">
        <v>160405</v>
      </c>
      <c r="M109" s="47">
        <v>91429.7</v>
      </c>
      <c r="N109" s="47">
        <v>167261.8</v>
      </c>
      <c r="O109" s="47">
        <v>115194.8</v>
      </c>
      <c r="P109" s="47">
        <v>174649</v>
      </c>
      <c r="Q109" s="47">
        <v>174648.1</v>
      </c>
      <c r="R109" s="47">
        <v>179388.5</v>
      </c>
      <c r="S109" s="47">
        <v>179388.5</v>
      </c>
      <c r="T109" s="105"/>
    </row>
    <row r="110" spans="1:20" s="65" customFormat="1" ht="18" customHeight="1">
      <c r="A110" s="225"/>
      <c r="B110" s="225"/>
      <c r="C110" s="250"/>
      <c r="D110" s="284"/>
      <c r="E110" s="284"/>
      <c r="F110" s="284"/>
      <c r="G110" s="96">
        <v>612</v>
      </c>
      <c r="H110" s="102">
        <v>9925.7</v>
      </c>
      <c r="I110" s="102">
        <v>9925.7</v>
      </c>
      <c r="J110" s="102">
        <v>4473.4</v>
      </c>
      <c r="K110" s="102">
        <v>123.4</v>
      </c>
      <c r="L110" s="47">
        <v>5798.1</v>
      </c>
      <c r="M110" s="47">
        <v>371</v>
      </c>
      <c r="N110" s="47">
        <v>5798.1</v>
      </c>
      <c r="O110" s="47">
        <v>965.8</v>
      </c>
      <c r="P110" s="47">
        <v>7756.1</v>
      </c>
      <c r="Q110" s="47">
        <v>7756.1</v>
      </c>
      <c r="R110" s="47"/>
      <c r="S110" s="47"/>
      <c r="T110" s="105"/>
    </row>
    <row r="111" spans="1:20" s="65" customFormat="1" ht="18" customHeight="1">
      <c r="A111" s="225"/>
      <c r="B111" s="225"/>
      <c r="C111" s="250"/>
      <c r="D111" s="284"/>
      <c r="E111" s="284"/>
      <c r="F111" s="284"/>
      <c r="G111" s="96">
        <v>853</v>
      </c>
      <c r="H111" s="102">
        <v>1679.1</v>
      </c>
      <c r="I111" s="102">
        <v>1679</v>
      </c>
      <c r="J111" s="102"/>
      <c r="K111" s="102"/>
      <c r="L111" s="47"/>
      <c r="M111" s="47"/>
      <c r="N111" s="47"/>
      <c r="O111" s="47"/>
      <c r="P111" s="47"/>
      <c r="Q111" s="47"/>
      <c r="R111" s="47"/>
      <c r="S111" s="47"/>
      <c r="T111" s="105"/>
    </row>
    <row r="112" spans="1:20" s="65" customFormat="1" ht="18" customHeight="1">
      <c r="A112" s="225"/>
      <c r="B112" s="225"/>
      <c r="C112" s="250"/>
      <c r="D112" s="284"/>
      <c r="E112" s="284"/>
      <c r="F112" s="284"/>
      <c r="G112" s="96">
        <v>110</v>
      </c>
      <c r="H112" s="102">
        <f>H113+H114</f>
        <v>18275.5</v>
      </c>
      <c r="I112" s="102">
        <f aca="true" t="shared" si="43" ref="I112:S112">I113+I114</f>
        <v>18226.4</v>
      </c>
      <c r="J112" s="102">
        <f t="shared" si="43"/>
        <v>17172.7</v>
      </c>
      <c r="K112" s="102">
        <f t="shared" si="43"/>
        <v>3098</v>
      </c>
      <c r="L112" s="47">
        <f t="shared" si="43"/>
        <v>17172.7</v>
      </c>
      <c r="M112" s="47">
        <f t="shared" si="43"/>
        <v>9417.2</v>
      </c>
      <c r="N112" s="47">
        <f t="shared" si="43"/>
        <v>10929</v>
      </c>
      <c r="O112" s="47">
        <f t="shared" si="43"/>
        <v>10929</v>
      </c>
      <c r="P112" s="47">
        <f t="shared" si="43"/>
        <v>10929</v>
      </c>
      <c r="Q112" s="47">
        <f t="shared" si="43"/>
        <v>10929</v>
      </c>
      <c r="R112" s="47">
        <f t="shared" si="43"/>
        <v>17316</v>
      </c>
      <c r="S112" s="47">
        <f t="shared" si="43"/>
        <v>17316</v>
      </c>
      <c r="T112" s="105"/>
    </row>
    <row r="113" spans="1:20" s="65" customFormat="1" ht="18" customHeight="1">
      <c r="A113" s="225"/>
      <c r="B113" s="225"/>
      <c r="C113" s="250"/>
      <c r="D113" s="284"/>
      <c r="E113" s="284"/>
      <c r="F113" s="284"/>
      <c r="G113" s="96">
        <v>111</v>
      </c>
      <c r="H113" s="102">
        <v>14056.8</v>
      </c>
      <c r="I113" s="102">
        <v>14013.7</v>
      </c>
      <c r="J113" s="102">
        <v>13157.3</v>
      </c>
      <c r="K113" s="102">
        <v>2445</v>
      </c>
      <c r="L113" s="47">
        <v>13157.3</v>
      </c>
      <c r="M113" s="47">
        <v>7766.5</v>
      </c>
      <c r="N113" s="47">
        <v>8342.9</v>
      </c>
      <c r="O113" s="47">
        <v>8342.9</v>
      </c>
      <c r="P113" s="47">
        <v>8342.9</v>
      </c>
      <c r="Q113" s="47">
        <v>8342.9</v>
      </c>
      <c r="R113" s="47">
        <v>13299.5</v>
      </c>
      <c r="S113" s="47">
        <v>13299.5</v>
      </c>
      <c r="T113" s="105"/>
    </row>
    <row r="114" spans="1:20" s="65" customFormat="1" ht="18" customHeight="1">
      <c r="A114" s="225"/>
      <c r="B114" s="225"/>
      <c r="C114" s="250"/>
      <c r="D114" s="284"/>
      <c r="E114" s="284"/>
      <c r="F114" s="284"/>
      <c r="G114" s="96">
        <v>119</v>
      </c>
      <c r="H114" s="102">
        <v>4218.7</v>
      </c>
      <c r="I114" s="102">
        <v>4212.7</v>
      </c>
      <c r="J114" s="102">
        <v>4015.4</v>
      </c>
      <c r="K114" s="102">
        <v>653</v>
      </c>
      <c r="L114" s="47">
        <v>4015.4</v>
      </c>
      <c r="M114" s="47">
        <v>1650.7</v>
      </c>
      <c r="N114" s="47">
        <v>2586.1</v>
      </c>
      <c r="O114" s="47">
        <v>2586.1</v>
      </c>
      <c r="P114" s="47">
        <v>2586.1</v>
      </c>
      <c r="Q114" s="47">
        <v>2586.1</v>
      </c>
      <c r="R114" s="47">
        <v>4016.5</v>
      </c>
      <c r="S114" s="47">
        <v>4016.5</v>
      </c>
      <c r="T114" s="105"/>
    </row>
    <row r="115" spans="1:20" s="65" customFormat="1" ht="18" customHeight="1">
      <c r="A115" s="225"/>
      <c r="B115" s="225"/>
      <c r="C115" s="250"/>
      <c r="D115" s="284"/>
      <c r="E115" s="284"/>
      <c r="F115" s="284"/>
      <c r="G115" s="96">
        <v>240</v>
      </c>
      <c r="H115" s="102">
        <f>H116</f>
        <v>701.6</v>
      </c>
      <c r="I115" s="102">
        <f aca="true" t="shared" si="44" ref="I115:S115">I116</f>
        <v>694</v>
      </c>
      <c r="J115" s="102">
        <f t="shared" si="44"/>
        <v>875.8</v>
      </c>
      <c r="K115" s="102">
        <f t="shared" si="44"/>
        <v>24</v>
      </c>
      <c r="L115" s="47">
        <f t="shared" si="44"/>
        <v>942.3</v>
      </c>
      <c r="M115" s="47">
        <f t="shared" si="44"/>
        <v>158.5</v>
      </c>
      <c r="N115" s="47">
        <f t="shared" si="44"/>
        <v>329.2</v>
      </c>
      <c r="O115" s="47">
        <f t="shared" si="44"/>
        <v>329.2</v>
      </c>
      <c r="P115" s="47">
        <f t="shared" si="44"/>
        <v>329.2</v>
      </c>
      <c r="Q115" s="47">
        <f t="shared" si="44"/>
        <v>329.2</v>
      </c>
      <c r="R115" s="47">
        <f t="shared" si="44"/>
        <v>875.8</v>
      </c>
      <c r="S115" s="47">
        <f t="shared" si="44"/>
        <v>875.8</v>
      </c>
      <c r="T115" s="105"/>
    </row>
    <row r="116" spans="1:20" s="65" customFormat="1" ht="18" customHeight="1">
      <c r="A116" s="225"/>
      <c r="B116" s="225"/>
      <c r="C116" s="250"/>
      <c r="D116" s="284"/>
      <c r="E116" s="284"/>
      <c r="F116" s="284"/>
      <c r="G116" s="96">
        <v>244</v>
      </c>
      <c r="H116" s="102">
        <v>701.6</v>
      </c>
      <c r="I116" s="102">
        <v>694</v>
      </c>
      <c r="J116" s="102">
        <v>875.8</v>
      </c>
      <c r="K116" s="102">
        <v>24</v>
      </c>
      <c r="L116" s="47">
        <v>942.3</v>
      </c>
      <c r="M116" s="47">
        <v>158.5</v>
      </c>
      <c r="N116" s="47">
        <v>329.2</v>
      </c>
      <c r="O116" s="47">
        <v>329.2</v>
      </c>
      <c r="P116" s="47">
        <v>329.2</v>
      </c>
      <c r="Q116" s="47">
        <v>329.2</v>
      </c>
      <c r="R116" s="47">
        <v>875.8</v>
      </c>
      <c r="S116" s="47">
        <v>875.8</v>
      </c>
      <c r="T116" s="105"/>
    </row>
    <row r="117" spans="1:20" s="65" customFormat="1" ht="18" customHeight="1" hidden="1">
      <c r="A117" s="50"/>
      <c r="B117" s="50"/>
      <c r="C117" s="54"/>
      <c r="D117" s="104"/>
      <c r="E117" s="104"/>
      <c r="F117" s="104"/>
      <c r="G117" s="96"/>
      <c r="H117" s="102"/>
      <c r="I117" s="102"/>
      <c r="J117" s="102"/>
      <c r="K117" s="102"/>
      <c r="L117" s="47"/>
      <c r="M117" s="47"/>
      <c r="N117" s="47"/>
      <c r="O117" s="47"/>
      <c r="P117" s="47"/>
      <c r="Q117" s="47"/>
      <c r="R117" s="47"/>
      <c r="S117" s="47"/>
      <c r="T117" s="105"/>
    </row>
    <row r="118" spans="1:20" s="65" customFormat="1" ht="18" customHeight="1" hidden="1">
      <c r="A118" s="50"/>
      <c r="B118" s="50"/>
      <c r="C118" s="54"/>
      <c r="D118" s="104"/>
      <c r="E118" s="104"/>
      <c r="F118" s="104"/>
      <c r="G118" s="96"/>
      <c r="H118" s="102"/>
      <c r="I118" s="102"/>
      <c r="J118" s="102"/>
      <c r="K118" s="102"/>
      <c r="L118" s="47"/>
      <c r="M118" s="47"/>
      <c r="N118" s="47"/>
      <c r="O118" s="47"/>
      <c r="P118" s="47"/>
      <c r="Q118" s="47"/>
      <c r="R118" s="47"/>
      <c r="S118" s="47"/>
      <c r="T118" s="105"/>
    </row>
    <row r="119" spans="1:20" s="65" customFormat="1" ht="26.25" customHeight="1">
      <c r="A119" s="224" t="s">
        <v>178</v>
      </c>
      <c r="B119" s="224" t="s">
        <v>889</v>
      </c>
      <c r="C119" s="80" t="s">
        <v>23</v>
      </c>
      <c r="D119" s="104" t="s">
        <v>65</v>
      </c>
      <c r="E119" s="104" t="s">
        <v>265</v>
      </c>
      <c r="F119" s="104" t="s">
        <v>192</v>
      </c>
      <c r="G119" s="96"/>
      <c r="H119" s="102">
        <f>H121+H124</f>
        <v>0</v>
      </c>
      <c r="I119" s="102">
        <f aca="true" t="shared" si="45" ref="I119:S119">I121+I124</f>
        <v>0</v>
      </c>
      <c r="J119" s="102">
        <f t="shared" si="45"/>
        <v>3443.6000000000004</v>
      </c>
      <c r="K119" s="102">
        <f t="shared" si="45"/>
        <v>1156.7</v>
      </c>
      <c r="L119" s="47">
        <f t="shared" si="45"/>
        <v>6532.700000000001</v>
      </c>
      <c r="M119" s="47">
        <f t="shared" si="45"/>
        <v>3543.1000000000004</v>
      </c>
      <c r="N119" s="47">
        <f t="shared" si="45"/>
        <v>6532.000000000001</v>
      </c>
      <c r="O119" s="47">
        <f t="shared" si="45"/>
        <v>4280.1</v>
      </c>
      <c r="P119" s="47">
        <f t="shared" si="45"/>
        <v>9138.4</v>
      </c>
      <c r="Q119" s="47">
        <f t="shared" si="45"/>
        <v>9138.4</v>
      </c>
      <c r="R119" s="47">
        <f t="shared" si="45"/>
        <v>0</v>
      </c>
      <c r="S119" s="47">
        <f t="shared" si="45"/>
        <v>0</v>
      </c>
      <c r="T119" s="105"/>
    </row>
    <row r="120" spans="1:20" s="65" customFormat="1" ht="26.25" customHeight="1">
      <c r="A120" s="225"/>
      <c r="B120" s="225"/>
      <c r="C120" s="53" t="s">
        <v>36</v>
      </c>
      <c r="D120" s="110"/>
      <c r="E120" s="110"/>
      <c r="F120" s="110"/>
      <c r="G120" s="96"/>
      <c r="H120" s="102"/>
      <c r="I120" s="102"/>
      <c r="J120" s="102"/>
      <c r="K120" s="102"/>
      <c r="L120" s="47"/>
      <c r="M120" s="47"/>
      <c r="N120" s="47"/>
      <c r="O120" s="47"/>
      <c r="P120" s="47"/>
      <c r="Q120" s="47"/>
      <c r="R120" s="47"/>
      <c r="S120" s="47"/>
      <c r="T120" s="105"/>
    </row>
    <row r="121" spans="1:20" s="65" customFormat="1" ht="15.75" customHeight="1">
      <c r="A121" s="225"/>
      <c r="B121" s="225"/>
      <c r="C121" s="249" t="s">
        <v>158</v>
      </c>
      <c r="D121" s="227" t="s">
        <v>65</v>
      </c>
      <c r="E121" s="227" t="s">
        <v>265</v>
      </c>
      <c r="F121" s="227" t="s">
        <v>192</v>
      </c>
      <c r="G121" s="96">
        <v>610</v>
      </c>
      <c r="H121" s="102">
        <f>SUM(H122:H123)</f>
        <v>0</v>
      </c>
      <c r="I121" s="102">
        <f aca="true" t="shared" si="46" ref="I121:S121">SUM(I122:I123)</f>
        <v>0</v>
      </c>
      <c r="J121" s="102">
        <f t="shared" si="46"/>
        <v>3300.3</v>
      </c>
      <c r="K121" s="102">
        <f t="shared" si="46"/>
        <v>1089</v>
      </c>
      <c r="L121" s="47">
        <f t="shared" si="46"/>
        <v>6241.900000000001</v>
      </c>
      <c r="M121" s="47">
        <f t="shared" si="46"/>
        <v>3384.8</v>
      </c>
      <c r="N121" s="47">
        <f t="shared" si="46"/>
        <v>6346.400000000001</v>
      </c>
      <c r="O121" s="47">
        <f t="shared" si="46"/>
        <v>4094.5</v>
      </c>
      <c r="P121" s="47">
        <f t="shared" si="46"/>
        <v>8952.8</v>
      </c>
      <c r="Q121" s="47">
        <f t="shared" si="46"/>
        <v>8952.8</v>
      </c>
      <c r="R121" s="47">
        <f t="shared" si="46"/>
        <v>0</v>
      </c>
      <c r="S121" s="47">
        <f t="shared" si="46"/>
        <v>0</v>
      </c>
      <c r="T121" s="105"/>
    </row>
    <row r="122" spans="1:20" s="65" customFormat="1" ht="15.75" customHeight="1">
      <c r="A122" s="225"/>
      <c r="B122" s="225"/>
      <c r="C122" s="250"/>
      <c r="D122" s="228"/>
      <c r="E122" s="228"/>
      <c r="F122" s="228"/>
      <c r="G122" s="96">
        <v>611</v>
      </c>
      <c r="H122" s="102"/>
      <c r="I122" s="102"/>
      <c r="J122" s="102">
        <v>3234</v>
      </c>
      <c r="K122" s="102">
        <v>1073</v>
      </c>
      <c r="L122" s="47">
        <v>6175.6</v>
      </c>
      <c r="M122" s="47">
        <v>3368.8</v>
      </c>
      <c r="N122" s="47">
        <v>6280.1</v>
      </c>
      <c r="O122" s="47">
        <v>4078.5</v>
      </c>
      <c r="P122" s="47">
        <v>7313.5</v>
      </c>
      <c r="Q122" s="47">
        <v>7313.5</v>
      </c>
      <c r="R122" s="47"/>
      <c r="S122" s="47"/>
      <c r="T122" s="105"/>
    </row>
    <row r="123" spans="1:20" s="65" customFormat="1" ht="15.75" customHeight="1">
      <c r="A123" s="225"/>
      <c r="B123" s="225"/>
      <c r="C123" s="250"/>
      <c r="D123" s="228"/>
      <c r="E123" s="228"/>
      <c r="F123" s="228"/>
      <c r="G123" s="96">
        <v>612</v>
      </c>
      <c r="H123" s="102"/>
      <c r="I123" s="102"/>
      <c r="J123" s="102">
        <v>66.3</v>
      </c>
      <c r="K123" s="102">
        <v>16</v>
      </c>
      <c r="L123" s="47">
        <v>66.3</v>
      </c>
      <c r="M123" s="47">
        <v>16</v>
      </c>
      <c r="N123" s="47">
        <v>66.3</v>
      </c>
      <c r="O123" s="47">
        <v>16</v>
      </c>
      <c r="P123" s="47">
        <v>1639.3</v>
      </c>
      <c r="Q123" s="47">
        <v>1639.3</v>
      </c>
      <c r="R123" s="47"/>
      <c r="S123" s="47"/>
      <c r="T123" s="105"/>
    </row>
    <row r="124" spans="1:20" s="65" customFormat="1" ht="15.75" customHeight="1">
      <c r="A124" s="225"/>
      <c r="B124" s="225"/>
      <c r="C124" s="250"/>
      <c r="D124" s="228"/>
      <c r="E124" s="228"/>
      <c r="F124" s="228"/>
      <c r="G124" s="96">
        <v>110</v>
      </c>
      <c r="H124" s="102">
        <f>SUM(H125:H126)</f>
        <v>0</v>
      </c>
      <c r="I124" s="102">
        <f aca="true" t="shared" si="47" ref="I124:S124">SUM(I125:I126)</f>
        <v>0</v>
      </c>
      <c r="J124" s="102">
        <f t="shared" si="47"/>
        <v>143.3</v>
      </c>
      <c r="K124" s="102">
        <f t="shared" si="47"/>
        <v>67.7</v>
      </c>
      <c r="L124" s="47">
        <f t="shared" si="47"/>
        <v>290.8</v>
      </c>
      <c r="M124" s="47">
        <f t="shared" si="47"/>
        <v>158.3</v>
      </c>
      <c r="N124" s="47">
        <f t="shared" si="47"/>
        <v>185.6</v>
      </c>
      <c r="O124" s="47">
        <f t="shared" si="47"/>
        <v>185.6</v>
      </c>
      <c r="P124" s="47">
        <f t="shared" si="47"/>
        <v>185.6</v>
      </c>
      <c r="Q124" s="47">
        <f t="shared" si="47"/>
        <v>185.6</v>
      </c>
      <c r="R124" s="47">
        <f t="shared" si="47"/>
        <v>0</v>
      </c>
      <c r="S124" s="47">
        <f t="shared" si="47"/>
        <v>0</v>
      </c>
      <c r="T124" s="105"/>
    </row>
    <row r="125" spans="1:20" s="65" customFormat="1" ht="15.75" customHeight="1">
      <c r="A125" s="225"/>
      <c r="B125" s="225"/>
      <c r="C125" s="250"/>
      <c r="D125" s="228"/>
      <c r="E125" s="228"/>
      <c r="F125" s="228"/>
      <c r="G125" s="96">
        <v>111</v>
      </c>
      <c r="H125" s="102"/>
      <c r="I125" s="102"/>
      <c r="J125" s="102">
        <v>110.2</v>
      </c>
      <c r="K125" s="102">
        <v>58.7</v>
      </c>
      <c r="L125" s="47">
        <v>214.5</v>
      </c>
      <c r="M125" s="47">
        <v>134.4</v>
      </c>
      <c r="N125" s="47">
        <v>147.5</v>
      </c>
      <c r="O125" s="47">
        <v>147.5</v>
      </c>
      <c r="P125" s="47">
        <v>147.5</v>
      </c>
      <c r="Q125" s="47">
        <v>147.5</v>
      </c>
      <c r="R125" s="47"/>
      <c r="S125" s="47"/>
      <c r="T125" s="105"/>
    </row>
    <row r="126" spans="1:20" s="65" customFormat="1" ht="15.75" customHeight="1">
      <c r="A126" s="235"/>
      <c r="B126" s="235"/>
      <c r="C126" s="251"/>
      <c r="D126" s="231"/>
      <c r="E126" s="231"/>
      <c r="F126" s="231"/>
      <c r="G126" s="96">
        <v>119</v>
      </c>
      <c r="H126" s="102">
        <v>0</v>
      </c>
      <c r="I126" s="102">
        <v>0</v>
      </c>
      <c r="J126" s="102">
        <v>33.1</v>
      </c>
      <c r="K126" s="102">
        <v>9</v>
      </c>
      <c r="L126" s="47">
        <v>76.3</v>
      </c>
      <c r="M126" s="47">
        <v>23.9</v>
      </c>
      <c r="N126" s="47">
        <v>38.1</v>
      </c>
      <c r="O126" s="47">
        <v>38.1</v>
      </c>
      <c r="P126" s="47">
        <v>38.1</v>
      </c>
      <c r="Q126" s="47">
        <v>38.1</v>
      </c>
      <c r="R126" s="47">
        <v>0</v>
      </c>
      <c r="S126" s="47">
        <v>0</v>
      </c>
      <c r="T126" s="105"/>
    </row>
    <row r="127" spans="1:20" s="65" customFormat="1" ht="22.5" customHeight="1">
      <c r="A127" s="224" t="s">
        <v>616</v>
      </c>
      <c r="B127" s="224" t="s">
        <v>179</v>
      </c>
      <c r="C127" s="80" t="s">
        <v>23</v>
      </c>
      <c r="D127" s="106" t="s">
        <v>65</v>
      </c>
      <c r="E127" s="106" t="s">
        <v>76</v>
      </c>
      <c r="F127" s="106" t="s">
        <v>193</v>
      </c>
      <c r="G127" s="96"/>
      <c r="H127" s="102">
        <f>H129+H131+H133</f>
        <v>21229.600000000002</v>
      </c>
      <c r="I127" s="102">
        <f aca="true" t="shared" si="48" ref="I127:S127">I129+I131+I133</f>
        <v>21229.600000000002</v>
      </c>
      <c r="J127" s="102">
        <f t="shared" si="48"/>
        <v>17358.8</v>
      </c>
      <c r="K127" s="102">
        <f t="shared" si="48"/>
        <v>3147.7</v>
      </c>
      <c r="L127" s="47">
        <f t="shared" si="48"/>
        <v>17358.8</v>
      </c>
      <c r="M127" s="47">
        <f t="shared" si="48"/>
        <v>8726.6</v>
      </c>
      <c r="N127" s="47">
        <f t="shared" si="48"/>
        <v>17358.800000000003</v>
      </c>
      <c r="O127" s="47">
        <f t="shared" si="48"/>
        <v>10774.5</v>
      </c>
      <c r="P127" s="47">
        <f t="shared" si="48"/>
        <v>20736.9</v>
      </c>
      <c r="Q127" s="47">
        <f t="shared" si="48"/>
        <v>20736.9</v>
      </c>
      <c r="R127" s="47">
        <f t="shared" si="48"/>
        <v>17433.8</v>
      </c>
      <c r="S127" s="47">
        <f t="shared" si="48"/>
        <v>17433.8</v>
      </c>
      <c r="T127" s="105"/>
    </row>
    <row r="128" spans="1:20" s="65" customFormat="1" ht="21" customHeight="1">
      <c r="A128" s="225"/>
      <c r="B128" s="225"/>
      <c r="C128" s="80" t="s">
        <v>36</v>
      </c>
      <c r="D128" s="104"/>
      <c r="E128" s="104"/>
      <c r="F128" s="104"/>
      <c r="G128" s="96"/>
      <c r="H128" s="102"/>
      <c r="I128" s="102"/>
      <c r="J128" s="102"/>
      <c r="K128" s="102"/>
      <c r="L128" s="47"/>
      <c r="M128" s="47"/>
      <c r="N128" s="47"/>
      <c r="O128" s="47"/>
      <c r="P128" s="47"/>
      <c r="Q128" s="47"/>
      <c r="R128" s="47"/>
      <c r="S128" s="47"/>
      <c r="T128" s="105"/>
    </row>
    <row r="129" spans="1:20" s="65" customFormat="1" ht="12.75">
      <c r="A129" s="225"/>
      <c r="B129" s="225"/>
      <c r="C129" s="249" t="s">
        <v>158</v>
      </c>
      <c r="D129" s="227" t="s">
        <v>65</v>
      </c>
      <c r="E129" s="227" t="s">
        <v>76</v>
      </c>
      <c r="F129" s="227" t="s">
        <v>193</v>
      </c>
      <c r="G129" s="96">
        <v>240</v>
      </c>
      <c r="H129" s="102">
        <f>H130</f>
        <v>1015.9</v>
      </c>
      <c r="I129" s="102">
        <f aca="true" t="shared" si="49" ref="I129:S129">I130</f>
        <v>1015.9</v>
      </c>
      <c r="J129" s="102">
        <f t="shared" si="49"/>
        <v>1053.6</v>
      </c>
      <c r="K129" s="102">
        <f t="shared" si="49"/>
        <v>152.9</v>
      </c>
      <c r="L129" s="47">
        <f t="shared" si="49"/>
        <v>1053.6</v>
      </c>
      <c r="M129" s="47">
        <f t="shared" si="49"/>
        <v>363.4</v>
      </c>
      <c r="N129" s="47">
        <f t="shared" si="49"/>
        <v>458.4</v>
      </c>
      <c r="O129" s="47">
        <f t="shared" si="49"/>
        <v>455.2</v>
      </c>
      <c r="P129" s="47">
        <f t="shared" si="49"/>
        <v>458.7</v>
      </c>
      <c r="Q129" s="47">
        <f t="shared" si="49"/>
        <v>458.7</v>
      </c>
      <c r="R129" s="47">
        <f t="shared" si="49"/>
        <v>1053.6</v>
      </c>
      <c r="S129" s="47">
        <f t="shared" si="49"/>
        <v>1053.6</v>
      </c>
      <c r="T129" s="105"/>
    </row>
    <row r="130" spans="1:20" s="65" customFormat="1" ht="12.75">
      <c r="A130" s="225"/>
      <c r="B130" s="225"/>
      <c r="C130" s="250"/>
      <c r="D130" s="228"/>
      <c r="E130" s="228"/>
      <c r="F130" s="228"/>
      <c r="G130" s="96">
        <v>244</v>
      </c>
      <c r="H130" s="102">
        <v>1015.9</v>
      </c>
      <c r="I130" s="102">
        <v>1015.9</v>
      </c>
      <c r="J130" s="102">
        <v>1053.6</v>
      </c>
      <c r="K130" s="102">
        <v>152.9</v>
      </c>
      <c r="L130" s="47">
        <v>1053.6</v>
      </c>
      <c r="M130" s="47">
        <v>363.4</v>
      </c>
      <c r="N130" s="47">
        <v>458.4</v>
      </c>
      <c r="O130" s="47">
        <v>455.2</v>
      </c>
      <c r="P130" s="47">
        <v>458.7</v>
      </c>
      <c r="Q130" s="47">
        <v>458.7</v>
      </c>
      <c r="R130" s="47">
        <v>1053.6</v>
      </c>
      <c r="S130" s="47">
        <v>1053.6</v>
      </c>
      <c r="T130" s="105"/>
    </row>
    <row r="131" spans="1:20" s="65" customFormat="1" ht="12.75">
      <c r="A131" s="225"/>
      <c r="B131" s="225"/>
      <c r="C131" s="250"/>
      <c r="D131" s="228"/>
      <c r="E131" s="228"/>
      <c r="F131" s="228"/>
      <c r="G131" s="96">
        <v>320</v>
      </c>
      <c r="H131" s="102">
        <f>H132</f>
        <v>464.5</v>
      </c>
      <c r="I131" s="102">
        <f aca="true" t="shared" si="50" ref="I131:S131">I132</f>
        <v>464.5</v>
      </c>
      <c r="J131" s="102">
        <f t="shared" si="50"/>
        <v>452.5</v>
      </c>
      <c r="K131" s="102">
        <f t="shared" si="50"/>
        <v>96.2</v>
      </c>
      <c r="L131" s="47">
        <f t="shared" si="50"/>
        <v>452.5</v>
      </c>
      <c r="M131" s="47">
        <f t="shared" si="50"/>
        <v>249.9</v>
      </c>
      <c r="N131" s="47">
        <f t="shared" si="50"/>
        <v>452.5</v>
      </c>
      <c r="O131" s="47">
        <f t="shared" si="50"/>
        <v>249.9</v>
      </c>
      <c r="P131" s="47">
        <f t="shared" si="50"/>
        <v>482.2</v>
      </c>
      <c r="Q131" s="47">
        <f t="shared" si="50"/>
        <v>482.2</v>
      </c>
      <c r="R131" s="47">
        <f t="shared" si="50"/>
        <v>452.5</v>
      </c>
      <c r="S131" s="47">
        <f t="shared" si="50"/>
        <v>452.5</v>
      </c>
      <c r="T131" s="105"/>
    </row>
    <row r="132" spans="1:20" s="65" customFormat="1" ht="12.75">
      <c r="A132" s="225"/>
      <c r="B132" s="225"/>
      <c r="C132" s="250"/>
      <c r="D132" s="228"/>
      <c r="E132" s="228"/>
      <c r="F132" s="228"/>
      <c r="G132" s="96">
        <v>321</v>
      </c>
      <c r="H132" s="102">
        <v>464.5</v>
      </c>
      <c r="I132" s="102">
        <v>464.5</v>
      </c>
      <c r="J132" s="102">
        <v>452.5</v>
      </c>
      <c r="K132" s="102">
        <v>96.2</v>
      </c>
      <c r="L132" s="47">
        <v>452.5</v>
      </c>
      <c r="M132" s="47">
        <v>249.9</v>
      </c>
      <c r="N132" s="47">
        <v>452.5</v>
      </c>
      <c r="O132" s="47">
        <v>249.9</v>
      </c>
      <c r="P132" s="47">
        <v>482.2</v>
      </c>
      <c r="Q132" s="47">
        <v>482.2</v>
      </c>
      <c r="R132" s="47">
        <v>452.5</v>
      </c>
      <c r="S132" s="47">
        <v>452.5</v>
      </c>
      <c r="T132" s="105"/>
    </row>
    <row r="133" spans="1:20" s="65" customFormat="1" ht="12.75">
      <c r="A133" s="225"/>
      <c r="B133" s="225"/>
      <c r="C133" s="250"/>
      <c r="D133" s="228"/>
      <c r="E133" s="228"/>
      <c r="F133" s="228"/>
      <c r="G133" s="96">
        <v>610</v>
      </c>
      <c r="H133" s="102">
        <f>H134</f>
        <v>19749.2</v>
      </c>
      <c r="I133" s="102">
        <f aca="true" t="shared" si="51" ref="I133:S133">I134</f>
        <v>19749.2</v>
      </c>
      <c r="J133" s="102">
        <f t="shared" si="51"/>
        <v>15852.7</v>
      </c>
      <c r="K133" s="102">
        <f t="shared" si="51"/>
        <v>2898.6</v>
      </c>
      <c r="L133" s="47">
        <f t="shared" si="51"/>
        <v>15852.7</v>
      </c>
      <c r="M133" s="47">
        <f t="shared" si="51"/>
        <v>8113.3</v>
      </c>
      <c r="N133" s="47">
        <f t="shared" si="51"/>
        <v>16447.9</v>
      </c>
      <c r="O133" s="47">
        <f t="shared" si="51"/>
        <v>10069.4</v>
      </c>
      <c r="P133" s="47">
        <f t="shared" si="51"/>
        <v>19796</v>
      </c>
      <c r="Q133" s="47">
        <f t="shared" si="51"/>
        <v>19796</v>
      </c>
      <c r="R133" s="47">
        <f t="shared" si="51"/>
        <v>15927.7</v>
      </c>
      <c r="S133" s="47">
        <f t="shared" si="51"/>
        <v>15927.7</v>
      </c>
      <c r="T133" s="105"/>
    </row>
    <row r="134" spans="1:20" s="65" customFormat="1" ht="12.75">
      <c r="A134" s="235"/>
      <c r="B134" s="235"/>
      <c r="C134" s="251"/>
      <c r="D134" s="231"/>
      <c r="E134" s="231"/>
      <c r="F134" s="231"/>
      <c r="G134" s="96">
        <v>612</v>
      </c>
      <c r="H134" s="102">
        <v>19749.2</v>
      </c>
      <c r="I134" s="102">
        <v>19749.2</v>
      </c>
      <c r="J134" s="102">
        <v>15852.7</v>
      </c>
      <c r="K134" s="102">
        <v>2898.6</v>
      </c>
      <c r="L134" s="47">
        <v>15852.7</v>
      </c>
      <c r="M134" s="47">
        <v>8113.3</v>
      </c>
      <c r="N134" s="47">
        <v>16447.9</v>
      </c>
      <c r="O134" s="47">
        <v>10069.4</v>
      </c>
      <c r="P134" s="47">
        <v>19796</v>
      </c>
      <c r="Q134" s="47">
        <v>19796</v>
      </c>
      <c r="R134" s="47">
        <v>15927.7</v>
      </c>
      <c r="S134" s="47">
        <v>15927.7</v>
      </c>
      <c r="T134" s="105"/>
    </row>
    <row r="135" spans="1:20" s="65" customFormat="1" ht="24" customHeight="1">
      <c r="A135" s="224" t="s">
        <v>180</v>
      </c>
      <c r="B135" s="224" t="s">
        <v>889</v>
      </c>
      <c r="C135" s="80" t="s">
        <v>23</v>
      </c>
      <c r="D135" s="104" t="s">
        <v>65</v>
      </c>
      <c r="E135" s="104" t="s">
        <v>163</v>
      </c>
      <c r="F135" s="104" t="s">
        <v>194</v>
      </c>
      <c r="G135" s="96"/>
      <c r="H135" s="102">
        <f>H137+H140+H143</f>
        <v>50143.7</v>
      </c>
      <c r="I135" s="102">
        <f aca="true" t="shared" si="52" ref="I135:S135">I137+I140+I143</f>
        <v>48989</v>
      </c>
      <c r="J135" s="102">
        <f t="shared" si="52"/>
        <v>50318.4</v>
      </c>
      <c r="K135" s="102">
        <f t="shared" si="52"/>
        <v>8947.300000000001</v>
      </c>
      <c r="L135" s="47">
        <f t="shared" si="52"/>
        <v>50318.4</v>
      </c>
      <c r="M135" s="47">
        <f t="shared" si="52"/>
        <v>22764.399999999998</v>
      </c>
      <c r="N135" s="47">
        <f t="shared" si="52"/>
        <v>52791.9</v>
      </c>
      <c r="O135" s="47">
        <f t="shared" si="52"/>
        <v>34062</v>
      </c>
      <c r="P135" s="47">
        <f t="shared" si="52"/>
        <v>53748.1</v>
      </c>
      <c r="Q135" s="47">
        <f t="shared" si="52"/>
        <v>53736.3</v>
      </c>
      <c r="R135" s="47">
        <f t="shared" si="52"/>
        <v>49292</v>
      </c>
      <c r="S135" s="47">
        <f t="shared" si="52"/>
        <v>49292</v>
      </c>
      <c r="T135" s="105"/>
    </row>
    <row r="136" spans="1:20" s="65" customFormat="1" ht="26.25" customHeight="1">
      <c r="A136" s="225"/>
      <c r="B136" s="225"/>
      <c r="C136" s="80" t="s">
        <v>36</v>
      </c>
      <c r="D136" s="104"/>
      <c r="E136" s="104"/>
      <c r="F136" s="104"/>
      <c r="G136" s="96"/>
      <c r="H136" s="102"/>
      <c r="I136" s="102"/>
      <c r="J136" s="102"/>
      <c r="K136" s="102"/>
      <c r="L136" s="47"/>
      <c r="M136" s="47"/>
      <c r="N136" s="47"/>
      <c r="O136" s="47"/>
      <c r="P136" s="47"/>
      <c r="Q136" s="47"/>
      <c r="R136" s="47"/>
      <c r="S136" s="47"/>
      <c r="T136" s="105"/>
    </row>
    <row r="137" spans="1:20" s="65" customFormat="1" ht="12.75">
      <c r="A137" s="225"/>
      <c r="B137" s="225"/>
      <c r="C137" s="249" t="s">
        <v>158</v>
      </c>
      <c r="D137" s="227" t="s">
        <v>65</v>
      </c>
      <c r="E137" s="227" t="s">
        <v>163</v>
      </c>
      <c r="F137" s="227" t="s">
        <v>194</v>
      </c>
      <c r="G137" s="96">
        <v>610</v>
      </c>
      <c r="H137" s="102">
        <f>SUM(H138:H139)</f>
        <v>26597.3</v>
      </c>
      <c r="I137" s="102">
        <f aca="true" t="shared" si="53" ref="I137:S137">SUM(I138:I139)</f>
        <v>26303.2</v>
      </c>
      <c r="J137" s="102">
        <f t="shared" si="53"/>
        <v>25505.899999999998</v>
      </c>
      <c r="K137" s="102">
        <f t="shared" si="53"/>
        <v>4952.400000000001</v>
      </c>
      <c r="L137" s="47">
        <f t="shared" si="53"/>
        <v>25505.899999999998</v>
      </c>
      <c r="M137" s="47">
        <f t="shared" si="53"/>
        <v>12638.599999999999</v>
      </c>
      <c r="N137" s="47">
        <f t="shared" si="53"/>
        <v>37931.9</v>
      </c>
      <c r="O137" s="47">
        <f t="shared" si="53"/>
        <v>21266</v>
      </c>
      <c r="P137" s="47">
        <f t="shared" si="53"/>
        <v>38885.3</v>
      </c>
      <c r="Q137" s="47">
        <f t="shared" si="53"/>
        <v>38885.3</v>
      </c>
      <c r="R137" s="47">
        <f t="shared" si="53"/>
        <v>24924.5</v>
      </c>
      <c r="S137" s="47">
        <f t="shared" si="53"/>
        <v>24924.5</v>
      </c>
      <c r="T137" s="105"/>
    </row>
    <row r="138" spans="1:20" s="65" customFormat="1" ht="12.75">
      <c r="A138" s="225"/>
      <c r="B138" s="225"/>
      <c r="C138" s="250"/>
      <c r="D138" s="228"/>
      <c r="E138" s="228"/>
      <c r="F138" s="228"/>
      <c r="G138" s="96">
        <v>611</v>
      </c>
      <c r="H138" s="102">
        <v>26597.3</v>
      </c>
      <c r="I138" s="102">
        <v>26303.2</v>
      </c>
      <c r="J138" s="102">
        <v>25434.1</v>
      </c>
      <c r="K138" s="102">
        <v>4880.6</v>
      </c>
      <c r="L138" s="47">
        <v>25434.1</v>
      </c>
      <c r="M138" s="47">
        <v>12566.8</v>
      </c>
      <c r="N138" s="47">
        <v>37860.1</v>
      </c>
      <c r="O138" s="47">
        <v>21194.2</v>
      </c>
      <c r="P138" s="47">
        <v>38813.5</v>
      </c>
      <c r="Q138" s="47">
        <v>38813.5</v>
      </c>
      <c r="R138" s="47">
        <v>24924.5</v>
      </c>
      <c r="S138" s="47">
        <v>24924.5</v>
      </c>
      <c r="T138" s="105"/>
    </row>
    <row r="139" spans="1:20" s="65" customFormat="1" ht="12.75">
      <c r="A139" s="225"/>
      <c r="B139" s="225"/>
      <c r="C139" s="250"/>
      <c r="D139" s="228"/>
      <c r="E139" s="228"/>
      <c r="F139" s="228"/>
      <c r="G139" s="96">
        <v>612</v>
      </c>
      <c r="H139" s="102"/>
      <c r="I139" s="102"/>
      <c r="J139" s="102">
        <v>71.8</v>
      </c>
      <c r="K139" s="102">
        <v>71.8</v>
      </c>
      <c r="L139" s="47">
        <v>71.8</v>
      </c>
      <c r="M139" s="47">
        <v>71.8</v>
      </c>
      <c r="N139" s="47">
        <v>71.8</v>
      </c>
      <c r="O139" s="47">
        <v>71.8</v>
      </c>
      <c r="P139" s="47">
        <v>71.8</v>
      </c>
      <c r="Q139" s="47">
        <v>71.8</v>
      </c>
      <c r="R139" s="47"/>
      <c r="S139" s="47"/>
      <c r="T139" s="105"/>
    </row>
    <row r="140" spans="1:20" s="65" customFormat="1" ht="12.75">
      <c r="A140" s="225"/>
      <c r="B140" s="225"/>
      <c r="C140" s="250"/>
      <c r="D140" s="228"/>
      <c r="E140" s="228"/>
      <c r="F140" s="228"/>
      <c r="G140" s="96">
        <v>110</v>
      </c>
      <c r="H140" s="102">
        <f>SUM(H141:H142)</f>
        <v>22113.2</v>
      </c>
      <c r="I140" s="102">
        <f aca="true" t="shared" si="54" ref="I140:S140">SUM(I141:I142)</f>
        <v>21282.3</v>
      </c>
      <c r="J140" s="102">
        <f t="shared" si="54"/>
        <v>24111.2</v>
      </c>
      <c r="K140" s="102">
        <f t="shared" si="54"/>
        <v>3914.3</v>
      </c>
      <c r="L140" s="47">
        <f t="shared" si="54"/>
        <v>24078.100000000002</v>
      </c>
      <c r="M140" s="47">
        <f t="shared" si="54"/>
        <v>9836.8</v>
      </c>
      <c r="N140" s="47">
        <f t="shared" si="54"/>
        <v>14380.800000000001</v>
      </c>
      <c r="O140" s="47">
        <f t="shared" si="54"/>
        <v>12472.2</v>
      </c>
      <c r="P140" s="47">
        <f t="shared" si="54"/>
        <v>14479.1</v>
      </c>
      <c r="Q140" s="47">
        <f t="shared" si="54"/>
        <v>14467.400000000001</v>
      </c>
      <c r="R140" s="47">
        <f t="shared" si="54"/>
        <v>23666.199999999997</v>
      </c>
      <c r="S140" s="47">
        <f t="shared" si="54"/>
        <v>23666.199999999997</v>
      </c>
      <c r="T140" s="105"/>
    </row>
    <row r="141" spans="1:20" s="65" customFormat="1" ht="12.75">
      <c r="A141" s="225"/>
      <c r="B141" s="225"/>
      <c r="C141" s="250"/>
      <c r="D141" s="228"/>
      <c r="E141" s="228"/>
      <c r="F141" s="228"/>
      <c r="G141" s="96">
        <v>111</v>
      </c>
      <c r="H141" s="102">
        <v>16833.9</v>
      </c>
      <c r="I141" s="102">
        <v>16660.3</v>
      </c>
      <c r="J141" s="102">
        <v>18979</v>
      </c>
      <c r="K141" s="102">
        <v>2924.8</v>
      </c>
      <c r="L141" s="47">
        <v>18945.9</v>
      </c>
      <c r="M141" s="47">
        <v>7579.2</v>
      </c>
      <c r="N141" s="47">
        <v>11079.2</v>
      </c>
      <c r="O141" s="47">
        <v>9635.6</v>
      </c>
      <c r="P141" s="47">
        <v>11184</v>
      </c>
      <c r="Q141" s="47">
        <v>11173.6</v>
      </c>
      <c r="R141" s="47">
        <v>18176.8</v>
      </c>
      <c r="S141" s="47">
        <v>18176.8</v>
      </c>
      <c r="T141" s="105"/>
    </row>
    <row r="142" spans="1:20" s="65" customFormat="1" ht="12.75">
      <c r="A142" s="225"/>
      <c r="B142" s="225"/>
      <c r="C142" s="250"/>
      <c r="D142" s="228"/>
      <c r="E142" s="228"/>
      <c r="F142" s="228"/>
      <c r="G142" s="96">
        <v>119</v>
      </c>
      <c r="H142" s="102">
        <v>5279.3</v>
      </c>
      <c r="I142" s="102">
        <v>4622</v>
      </c>
      <c r="J142" s="102">
        <v>5132.2</v>
      </c>
      <c r="K142" s="102">
        <v>989.5</v>
      </c>
      <c r="L142" s="47">
        <v>5132.2</v>
      </c>
      <c r="M142" s="47">
        <v>2257.6</v>
      </c>
      <c r="N142" s="47">
        <v>3301.6</v>
      </c>
      <c r="O142" s="47">
        <v>2836.6</v>
      </c>
      <c r="P142" s="47">
        <v>3295.1</v>
      </c>
      <c r="Q142" s="47">
        <v>3293.8</v>
      </c>
      <c r="R142" s="47">
        <v>5489.4</v>
      </c>
      <c r="S142" s="47">
        <v>5489.4</v>
      </c>
      <c r="T142" s="105"/>
    </row>
    <row r="143" spans="1:20" s="65" customFormat="1" ht="12.75">
      <c r="A143" s="225"/>
      <c r="B143" s="225"/>
      <c r="C143" s="250"/>
      <c r="D143" s="228"/>
      <c r="E143" s="228"/>
      <c r="F143" s="228"/>
      <c r="G143" s="96">
        <v>240</v>
      </c>
      <c r="H143" s="102">
        <f>H144</f>
        <v>1433.2</v>
      </c>
      <c r="I143" s="102">
        <f aca="true" t="shared" si="55" ref="I143:S143">I144</f>
        <v>1403.5</v>
      </c>
      <c r="J143" s="102">
        <f t="shared" si="55"/>
        <v>701.3</v>
      </c>
      <c r="K143" s="102">
        <f t="shared" si="55"/>
        <v>80.6</v>
      </c>
      <c r="L143" s="47">
        <f t="shared" si="55"/>
        <v>734.4</v>
      </c>
      <c r="M143" s="47">
        <f t="shared" si="55"/>
        <v>289</v>
      </c>
      <c r="N143" s="47">
        <f t="shared" si="55"/>
        <v>479.2</v>
      </c>
      <c r="O143" s="47">
        <f>O144</f>
        <v>323.8</v>
      </c>
      <c r="P143" s="47">
        <f t="shared" si="55"/>
        <v>383.7</v>
      </c>
      <c r="Q143" s="47">
        <f t="shared" si="55"/>
        <v>383.6</v>
      </c>
      <c r="R143" s="47">
        <f t="shared" si="55"/>
        <v>701.3</v>
      </c>
      <c r="S143" s="47">
        <f t="shared" si="55"/>
        <v>701.3</v>
      </c>
      <c r="T143" s="105"/>
    </row>
    <row r="144" spans="1:20" s="65" customFormat="1" ht="12.75">
      <c r="A144" s="225"/>
      <c r="B144" s="225"/>
      <c r="C144" s="251"/>
      <c r="D144" s="231"/>
      <c r="E144" s="231"/>
      <c r="F144" s="231"/>
      <c r="G144" s="96">
        <v>244</v>
      </c>
      <c r="H144" s="102">
        <v>1433.2</v>
      </c>
      <c r="I144" s="102">
        <v>1403.5</v>
      </c>
      <c r="J144" s="102">
        <v>701.3</v>
      </c>
      <c r="K144" s="102">
        <v>80.6</v>
      </c>
      <c r="L144" s="47">
        <v>734.4</v>
      </c>
      <c r="M144" s="47">
        <v>289</v>
      </c>
      <c r="N144" s="47">
        <v>479.2</v>
      </c>
      <c r="O144" s="47">
        <v>323.8</v>
      </c>
      <c r="P144" s="47">
        <v>383.7</v>
      </c>
      <c r="Q144" s="47">
        <v>383.6</v>
      </c>
      <c r="R144" s="47">
        <v>701.3</v>
      </c>
      <c r="S144" s="47">
        <v>701.3</v>
      </c>
      <c r="T144" s="105"/>
    </row>
    <row r="145" spans="1:20" s="65" customFormat="1" ht="23.25" customHeight="1">
      <c r="A145" s="224" t="s">
        <v>181</v>
      </c>
      <c r="B145" s="224" t="s">
        <v>631</v>
      </c>
      <c r="C145" s="80" t="s">
        <v>23</v>
      </c>
      <c r="D145" s="104" t="s">
        <v>65</v>
      </c>
      <c r="E145" s="104" t="s">
        <v>163</v>
      </c>
      <c r="F145" s="104" t="s">
        <v>666</v>
      </c>
      <c r="G145" s="96"/>
      <c r="H145" s="102">
        <f>H147+H149</f>
        <v>103.1</v>
      </c>
      <c r="I145" s="102">
        <f aca="true" t="shared" si="56" ref="I145:S145">I147+I149</f>
        <v>103.1</v>
      </c>
      <c r="J145" s="102">
        <f t="shared" si="56"/>
        <v>0</v>
      </c>
      <c r="K145" s="102">
        <f t="shared" si="56"/>
        <v>0</v>
      </c>
      <c r="L145" s="47">
        <f t="shared" si="56"/>
        <v>0</v>
      </c>
      <c r="M145" s="47">
        <f t="shared" si="56"/>
        <v>0</v>
      </c>
      <c r="N145" s="47">
        <f t="shared" si="56"/>
        <v>0</v>
      </c>
      <c r="O145" s="47">
        <f t="shared" si="56"/>
        <v>0</v>
      </c>
      <c r="P145" s="47">
        <f t="shared" si="56"/>
        <v>0</v>
      </c>
      <c r="Q145" s="47">
        <f t="shared" si="56"/>
        <v>0</v>
      </c>
      <c r="R145" s="47">
        <f t="shared" si="56"/>
        <v>0</v>
      </c>
      <c r="S145" s="47">
        <f t="shared" si="56"/>
        <v>0</v>
      </c>
      <c r="T145" s="105"/>
    </row>
    <row r="146" spans="1:20" s="65" customFormat="1" ht="23.25" customHeight="1">
      <c r="A146" s="225"/>
      <c r="B146" s="225"/>
      <c r="C146" s="53" t="s">
        <v>36</v>
      </c>
      <c r="D146" s="110"/>
      <c r="E146" s="110"/>
      <c r="F146" s="110"/>
      <c r="G146" s="96"/>
      <c r="H146" s="102"/>
      <c r="I146" s="102"/>
      <c r="J146" s="102"/>
      <c r="K146" s="102"/>
      <c r="L146" s="47"/>
      <c r="M146" s="47"/>
      <c r="N146" s="109"/>
      <c r="O146" s="109"/>
      <c r="P146" s="47"/>
      <c r="Q146" s="47"/>
      <c r="R146" s="47"/>
      <c r="S146" s="47"/>
      <c r="T146" s="105"/>
    </row>
    <row r="147" spans="1:20" s="65" customFormat="1" ht="24.75" customHeight="1">
      <c r="A147" s="225"/>
      <c r="B147" s="225"/>
      <c r="C147" s="249" t="s">
        <v>158</v>
      </c>
      <c r="D147" s="227" t="s">
        <v>65</v>
      </c>
      <c r="E147" s="227" t="s">
        <v>163</v>
      </c>
      <c r="F147" s="227" t="s">
        <v>666</v>
      </c>
      <c r="G147" s="96">
        <v>240</v>
      </c>
      <c r="H147" s="102">
        <f>H148</f>
        <v>25</v>
      </c>
      <c r="I147" s="102">
        <f aca="true" t="shared" si="57" ref="I147:S147">I148</f>
        <v>25</v>
      </c>
      <c r="J147" s="102">
        <f t="shared" si="57"/>
        <v>0</v>
      </c>
      <c r="K147" s="102">
        <f t="shared" si="57"/>
        <v>0</v>
      </c>
      <c r="L147" s="47">
        <f t="shared" si="57"/>
        <v>0</v>
      </c>
      <c r="M147" s="47">
        <f t="shared" si="57"/>
        <v>0</v>
      </c>
      <c r="N147" s="47">
        <f t="shared" si="57"/>
        <v>0</v>
      </c>
      <c r="O147" s="47">
        <f t="shared" si="57"/>
        <v>0</v>
      </c>
      <c r="P147" s="47">
        <f t="shared" si="57"/>
        <v>0</v>
      </c>
      <c r="Q147" s="47">
        <f t="shared" si="57"/>
        <v>0</v>
      </c>
      <c r="R147" s="47">
        <f t="shared" si="57"/>
        <v>0</v>
      </c>
      <c r="S147" s="47">
        <f t="shared" si="57"/>
        <v>0</v>
      </c>
      <c r="T147" s="105"/>
    </row>
    <row r="148" spans="1:20" s="65" customFormat="1" ht="18.75" customHeight="1">
      <c r="A148" s="225"/>
      <c r="B148" s="225"/>
      <c r="C148" s="250"/>
      <c r="D148" s="228"/>
      <c r="E148" s="228"/>
      <c r="F148" s="228"/>
      <c r="G148" s="96">
        <v>244</v>
      </c>
      <c r="H148" s="102">
        <v>25</v>
      </c>
      <c r="I148" s="102">
        <v>25</v>
      </c>
      <c r="J148" s="102"/>
      <c r="K148" s="102"/>
      <c r="L148" s="47"/>
      <c r="M148" s="47"/>
      <c r="N148" s="47"/>
      <c r="O148" s="47"/>
      <c r="P148" s="47"/>
      <c r="Q148" s="47"/>
      <c r="R148" s="47"/>
      <c r="S148" s="47"/>
      <c r="T148" s="105"/>
    </row>
    <row r="149" spans="1:20" s="65" customFormat="1" ht="18.75" customHeight="1">
      <c r="A149" s="225"/>
      <c r="B149" s="225"/>
      <c r="C149" s="250"/>
      <c r="D149" s="228"/>
      <c r="E149" s="228"/>
      <c r="F149" s="228"/>
      <c r="G149" s="96">
        <v>610</v>
      </c>
      <c r="H149" s="102">
        <f>H150</f>
        <v>78.1</v>
      </c>
      <c r="I149" s="102">
        <f aca="true" t="shared" si="58" ref="I149:S149">I150</f>
        <v>78.1</v>
      </c>
      <c r="J149" s="102">
        <f t="shared" si="58"/>
        <v>0</v>
      </c>
      <c r="K149" s="102">
        <f t="shared" si="58"/>
        <v>0</v>
      </c>
      <c r="L149" s="47">
        <f t="shared" si="58"/>
        <v>0</v>
      </c>
      <c r="M149" s="47">
        <f t="shared" si="58"/>
        <v>0</v>
      </c>
      <c r="N149" s="47">
        <f t="shared" si="58"/>
        <v>0</v>
      </c>
      <c r="O149" s="47">
        <f t="shared" si="58"/>
        <v>0</v>
      </c>
      <c r="P149" s="47">
        <f t="shared" si="58"/>
        <v>0</v>
      </c>
      <c r="Q149" s="47">
        <f t="shared" si="58"/>
        <v>0</v>
      </c>
      <c r="R149" s="47">
        <f t="shared" si="58"/>
        <v>0</v>
      </c>
      <c r="S149" s="47">
        <f t="shared" si="58"/>
        <v>0</v>
      </c>
      <c r="T149" s="105"/>
    </row>
    <row r="150" spans="1:20" s="65" customFormat="1" ht="20.25" customHeight="1">
      <c r="A150" s="225"/>
      <c r="B150" s="225"/>
      <c r="C150" s="250"/>
      <c r="D150" s="228"/>
      <c r="E150" s="228"/>
      <c r="F150" s="228"/>
      <c r="G150" s="96">
        <v>612</v>
      </c>
      <c r="H150" s="102">
        <v>78.1</v>
      </c>
      <c r="I150" s="102">
        <v>78.1</v>
      </c>
      <c r="J150" s="102"/>
      <c r="K150" s="102"/>
      <c r="L150" s="47"/>
      <c r="M150" s="47"/>
      <c r="N150" s="47"/>
      <c r="O150" s="47"/>
      <c r="P150" s="47"/>
      <c r="Q150" s="47"/>
      <c r="R150" s="47"/>
      <c r="S150" s="47"/>
      <c r="T150" s="105"/>
    </row>
    <row r="151" spans="1:20" s="65" customFormat="1" ht="24" customHeight="1">
      <c r="A151" s="224" t="s">
        <v>182</v>
      </c>
      <c r="B151" s="224" t="s">
        <v>983</v>
      </c>
      <c r="C151" s="80" t="s">
        <v>23</v>
      </c>
      <c r="D151" s="106" t="s">
        <v>65</v>
      </c>
      <c r="E151" s="106" t="s">
        <v>265</v>
      </c>
      <c r="F151" s="106" t="s">
        <v>984</v>
      </c>
      <c r="G151" s="96"/>
      <c r="H151" s="47">
        <f>H153</f>
        <v>400.5</v>
      </c>
      <c r="I151" s="47">
        <f aca="true" t="shared" si="59" ref="I151:S151">I153</f>
        <v>400.5</v>
      </c>
      <c r="J151" s="102">
        <f t="shared" si="59"/>
        <v>0</v>
      </c>
      <c r="K151" s="102">
        <f t="shared" si="59"/>
        <v>0</v>
      </c>
      <c r="L151" s="47">
        <f t="shared" si="59"/>
        <v>0</v>
      </c>
      <c r="M151" s="47">
        <f t="shared" si="59"/>
        <v>0</v>
      </c>
      <c r="N151" s="47">
        <f t="shared" si="59"/>
        <v>0</v>
      </c>
      <c r="O151" s="47">
        <f t="shared" si="59"/>
        <v>0</v>
      </c>
      <c r="P151" s="47">
        <f t="shared" si="59"/>
        <v>0</v>
      </c>
      <c r="Q151" s="47">
        <f t="shared" si="59"/>
        <v>0</v>
      </c>
      <c r="R151" s="47">
        <f t="shared" si="59"/>
        <v>0</v>
      </c>
      <c r="S151" s="47">
        <f t="shared" si="59"/>
        <v>0</v>
      </c>
      <c r="T151" s="105"/>
    </row>
    <row r="152" spans="1:20" s="65" customFormat="1" ht="24" customHeight="1">
      <c r="A152" s="225"/>
      <c r="B152" s="225"/>
      <c r="C152" s="53" t="s">
        <v>36</v>
      </c>
      <c r="D152" s="107"/>
      <c r="E152" s="107"/>
      <c r="F152" s="107"/>
      <c r="G152" s="96"/>
      <c r="H152" s="102"/>
      <c r="I152" s="102"/>
      <c r="J152" s="97"/>
      <c r="K152" s="102"/>
      <c r="L152" s="47"/>
      <c r="M152" s="47"/>
      <c r="N152" s="60"/>
      <c r="O152" s="60"/>
      <c r="P152" s="47"/>
      <c r="Q152" s="47"/>
      <c r="R152" s="47"/>
      <c r="S152" s="47"/>
      <c r="T152" s="105"/>
    </row>
    <row r="153" spans="1:20" s="65" customFormat="1" ht="12.75">
      <c r="A153" s="225"/>
      <c r="B153" s="225"/>
      <c r="C153" s="249" t="s">
        <v>158</v>
      </c>
      <c r="D153" s="227" t="s">
        <v>65</v>
      </c>
      <c r="E153" s="227" t="s">
        <v>265</v>
      </c>
      <c r="F153" s="227" t="s">
        <v>984</v>
      </c>
      <c r="G153" s="96">
        <v>110</v>
      </c>
      <c r="H153" s="102">
        <f>SUM(H154:H155)</f>
        <v>400.5</v>
      </c>
      <c r="I153" s="102">
        <f aca="true" t="shared" si="60" ref="I153:S153">SUM(I154:I155)</f>
        <v>400.5</v>
      </c>
      <c r="J153" s="102">
        <f t="shared" si="60"/>
        <v>0</v>
      </c>
      <c r="K153" s="102">
        <f t="shared" si="60"/>
        <v>0</v>
      </c>
      <c r="L153" s="102">
        <f t="shared" si="60"/>
        <v>0</v>
      </c>
      <c r="M153" s="102">
        <f t="shared" si="60"/>
        <v>0</v>
      </c>
      <c r="N153" s="102">
        <f t="shared" si="60"/>
        <v>0</v>
      </c>
      <c r="O153" s="102">
        <f t="shared" si="60"/>
        <v>0</v>
      </c>
      <c r="P153" s="102">
        <f t="shared" si="60"/>
        <v>0</v>
      </c>
      <c r="Q153" s="102">
        <f t="shared" si="60"/>
        <v>0</v>
      </c>
      <c r="R153" s="102">
        <f t="shared" si="60"/>
        <v>0</v>
      </c>
      <c r="S153" s="102">
        <f t="shared" si="60"/>
        <v>0</v>
      </c>
      <c r="T153" s="105"/>
    </row>
    <row r="154" spans="1:20" s="65" customFormat="1" ht="12.75">
      <c r="A154" s="225"/>
      <c r="B154" s="225"/>
      <c r="C154" s="250"/>
      <c r="D154" s="228"/>
      <c r="E154" s="228"/>
      <c r="F154" s="228"/>
      <c r="G154" s="96">
        <v>111</v>
      </c>
      <c r="H154" s="102">
        <v>232.3</v>
      </c>
      <c r="I154" s="102">
        <v>232.3</v>
      </c>
      <c r="J154" s="102"/>
      <c r="K154" s="102"/>
      <c r="L154" s="47"/>
      <c r="M154" s="47"/>
      <c r="N154" s="47"/>
      <c r="O154" s="47"/>
      <c r="P154" s="47"/>
      <c r="Q154" s="47"/>
      <c r="R154" s="47"/>
      <c r="S154" s="47"/>
      <c r="T154" s="105"/>
    </row>
    <row r="155" spans="1:20" s="65" customFormat="1" ht="12.75">
      <c r="A155" s="225"/>
      <c r="B155" s="225"/>
      <c r="C155" s="250"/>
      <c r="D155" s="228"/>
      <c r="E155" s="228"/>
      <c r="F155" s="228"/>
      <c r="G155" s="96">
        <v>119</v>
      </c>
      <c r="H155" s="102">
        <v>168.2</v>
      </c>
      <c r="I155" s="102">
        <v>168.2</v>
      </c>
      <c r="J155" s="102"/>
      <c r="K155" s="102"/>
      <c r="L155" s="47"/>
      <c r="M155" s="47"/>
      <c r="N155" s="47"/>
      <c r="O155" s="47"/>
      <c r="P155" s="47"/>
      <c r="Q155" s="47"/>
      <c r="R155" s="47"/>
      <c r="S155" s="47"/>
      <c r="T155" s="105"/>
    </row>
    <row r="156" spans="1:20" s="65" customFormat="1" ht="24.75" customHeight="1" hidden="1">
      <c r="A156" s="50"/>
      <c r="B156" s="50"/>
      <c r="C156" s="80"/>
      <c r="D156" s="104"/>
      <c r="E156" s="104"/>
      <c r="F156" s="104"/>
      <c r="G156" s="96"/>
      <c r="H156" s="102"/>
      <c r="I156" s="102"/>
      <c r="J156" s="102"/>
      <c r="K156" s="102"/>
      <c r="L156" s="47"/>
      <c r="M156" s="47"/>
      <c r="N156" s="47"/>
      <c r="O156" s="47"/>
      <c r="P156" s="47"/>
      <c r="Q156" s="47"/>
      <c r="R156" s="47"/>
      <c r="S156" s="47"/>
      <c r="T156" s="105"/>
    </row>
    <row r="157" spans="1:20" s="65" customFormat="1" ht="24.75" customHeight="1">
      <c r="A157" s="230" t="s">
        <v>184</v>
      </c>
      <c r="B157" s="224" t="s">
        <v>631</v>
      </c>
      <c r="C157" s="80" t="s">
        <v>23</v>
      </c>
      <c r="D157" s="106" t="s">
        <v>65</v>
      </c>
      <c r="E157" s="106" t="s">
        <v>265</v>
      </c>
      <c r="F157" s="106" t="s">
        <v>666</v>
      </c>
      <c r="G157" s="96"/>
      <c r="H157" s="102">
        <f>H159</f>
        <v>89</v>
      </c>
      <c r="I157" s="102">
        <f aca="true" t="shared" si="61" ref="I157:S157">I159</f>
        <v>89</v>
      </c>
      <c r="J157" s="102">
        <f t="shared" si="61"/>
        <v>0</v>
      </c>
      <c r="K157" s="102">
        <f t="shared" si="61"/>
        <v>0</v>
      </c>
      <c r="L157" s="47">
        <f t="shared" si="61"/>
        <v>0</v>
      </c>
      <c r="M157" s="47">
        <f t="shared" si="61"/>
        <v>0</v>
      </c>
      <c r="N157" s="47">
        <f t="shared" si="61"/>
        <v>0</v>
      </c>
      <c r="O157" s="47">
        <f t="shared" si="61"/>
        <v>0</v>
      </c>
      <c r="P157" s="47">
        <f t="shared" si="61"/>
        <v>0</v>
      </c>
      <c r="Q157" s="47">
        <f t="shared" si="61"/>
        <v>0</v>
      </c>
      <c r="R157" s="47">
        <f t="shared" si="61"/>
        <v>0</v>
      </c>
      <c r="S157" s="47">
        <f t="shared" si="61"/>
        <v>0</v>
      </c>
      <c r="T157" s="105"/>
    </row>
    <row r="158" spans="1:20" s="65" customFormat="1" ht="24.75" customHeight="1">
      <c r="A158" s="230"/>
      <c r="B158" s="225"/>
      <c r="C158" s="53" t="s">
        <v>36</v>
      </c>
      <c r="D158" s="107"/>
      <c r="E158" s="107"/>
      <c r="F158" s="107"/>
      <c r="G158" s="96"/>
      <c r="H158" s="102"/>
      <c r="I158" s="102"/>
      <c r="J158" s="102"/>
      <c r="K158" s="102"/>
      <c r="L158" s="47"/>
      <c r="M158" s="47"/>
      <c r="N158" s="47"/>
      <c r="O158" s="47"/>
      <c r="P158" s="47"/>
      <c r="Q158" s="47"/>
      <c r="R158" s="47"/>
      <c r="S158" s="47"/>
      <c r="T158" s="105"/>
    </row>
    <row r="159" spans="1:20" s="65" customFormat="1" ht="28.5" customHeight="1">
      <c r="A159" s="230"/>
      <c r="B159" s="225"/>
      <c r="C159" s="249" t="s">
        <v>158</v>
      </c>
      <c r="D159" s="227" t="s">
        <v>65</v>
      </c>
      <c r="E159" s="227" t="s">
        <v>265</v>
      </c>
      <c r="F159" s="227" t="s">
        <v>666</v>
      </c>
      <c r="G159" s="96">
        <v>240</v>
      </c>
      <c r="H159" s="102">
        <f>H160</f>
        <v>89</v>
      </c>
      <c r="I159" s="102">
        <f aca="true" t="shared" si="62" ref="I159:S159">I160</f>
        <v>89</v>
      </c>
      <c r="J159" s="102">
        <f t="shared" si="62"/>
        <v>0</v>
      </c>
      <c r="K159" s="102">
        <f t="shared" si="62"/>
        <v>0</v>
      </c>
      <c r="L159" s="47">
        <f t="shared" si="62"/>
        <v>0</v>
      </c>
      <c r="M159" s="47">
        <f t="shared" si="62"/>
        <v>0</v>
      </c>
      <c r="N159" s="47">
        <f t="shared" si="62"/>
        <v>0</v>
      </c>
      <c r="O159" s="47">
        <f t="shared" si="62"/>
        <v>0</v>
      </c>
      <c r="P159" s="47">
        <f t="shared" si="62"/>
        <v>0</v>
      </c>
      <c r="Q159" s="47">
        <f t="shared" si="62"/>
        <v>0</v>
      </c>
      <c r="R159" s="47">
        <f t="shared" si="62"/>
        <v>0</v>
      </c>
      <c r="S159" s="47">
        <f t="shared" si="62"/>
        <v>0</v>
      </c>
      <c r="T159" s="105"/>
    </row>
    <row r="160" spans="1:20" s="65" customFormat="1" ht="28.5" customHeight="1">
      <c r="A160" s="230"/>
      <c r="B160" s="225"/>
      <c r="C160" s="251"/>
      <c r="D160" s="228"/>
      <c r="E160" s="228"/>
      <c r="F160" s="228"/>
      <c r="G160" s="96">
        <v>244</v>
      </c>
      <c r="H160" s="102">
        <v>89</v>
      </c>
      <c r="I160" s="102">
        <v>89</v>
      </c>
      <c r="J160" s="102"/>
      <c r="K160" s="102"/>
      <c r="L160" s="47"/>
      <c r="M160" s="47"/>
      <c r="N160" s="47"/>
      <c r="O160" s="47"/>
      <c r="P160" s="47"/>
      <c r="Q160" s="47"/>
      <c r="R160" s="47"/>
      <c r="S160" s="47"/>
      <c r="T160" s="105"/>
    </row>
    <row r="161" spans="1:20" s="65" customFormat="1" ht="22.5" customHeight="1">
      <c r="A161" s="230" t="s">
        <v>185</v>
      </c>
      <c r="B161" s="224" t="s">
        <v>183</v>
      </c>
      <c r="C161" s="80" t="s">
        <v>23</v>
      </c>
      <c r="D161" s="106" t="s">
        <v>65</v>
      </c>
      <c r="E161" s="106" t="s">
        <v>163</v>
      </c>
      <c r="F161" s="106" t="s">
        <v>890</v>
      </c>
      <c r="G161" s="96"/>
      <c r="H161" s="102">
        <f>H163+H166+H168+H169</f>
        <v>34234.9</v>
      </c>
      <c r="I161" s="102">
        <f aca="true" t="shared" si="63" ref="I161:S161">I163+I166+I168+I169</f>
        <v>31985.999999999996</v>
      </c>
      <c r="J161" s="102">
        <f t="shared" si="63"/>
        <v>31493.7</v>
      </c>
      <c r="K161" s="102">
        <f t="shared" si="63"/>
        <v>8258.4</v>
      </c>
      <c r="L161" s="47">
        <f t="shared" si="63"/>
        <v>31567.8</v>
      </c>
      <c r="M161" s="47">
        <f t="shared" si="63"/>
        <v>15537.199999999999</v>
      </c>
      <c r="N161" s="47">
        <f t="shared" si="63"/>
        <v>22147.499999999996</v>
      </c>
      <c r="O161" s="47">
        <f t="shared" si="63"/>
        <v>20391.700000000004</v>
      </c>
      <c r="P161" s="47">
        <f t="shared" si="63"/>
        <v>22503.2</v>
      </c>
      <c r="Q161" s="47">
        <f t="shared" si="63"/>
        <v>22137.9</v>
      </c>
      <c r="R161" s="47">
        <f t="shared" si="63"/>
        <v>4749.6</v>
      </c>
      <c r="S161" s="47">
        <f t="shared" si="63"/>
        <v>4749.6</v>
      </c>
      <c r="T161" s="105"/>
    </row>
    <row r="162" spans="1:20" s="65" customFormat="1" ht="22.5" customHeight="1">
      <c r="A162" s="230"/>
      <c r="B162" s="225"/>
      <c r="C162" s="53" t="s">
        <v>36</v>
      </c>
      <c r="D162" s="107"/>
      <c r="E162" s="107"/>
      <c r="F162" s="107"/>
      <c r="G162" s="96"/>
      <c r="H162" s="102"/>
      <c r="I162" s="102"/>
      <c r="J162" s="102"/>
      <c r="K162" s="102"/>
      <c r="L162" s="47"/>
      <c r="M162" s="47"/>
      <c r="N162" s="47"/>
      <c r="O162" s="47"/>
      <c r="P162" s="47"/>
      <c r="Q162" s="47"/>
      <c r="R162" s="47"/>
      <c r="S162" s="47"/>
      <c r="T162" s="105"/>
    </row>
    <row r="163" spans="1:20" s="65" customFormat="1" ht="12.75">
      <c r="A163" s="230"/>
      <c r="B163" s="225"/>
      <c r="C163" s="249" t="s">
        <v>158</v>
      </c>
      <c r="D163" s="227" t="s">
        <v>65</v>
      </c>
      <c r="E163" s="227" t="s">
        <v>163</v>
      </c>
      <c r="F163" s="227" t="s">
        <v>890</v>
      </c>
      <c r="G163" s="96">
        <v>110</v>
      </c>
      <c r="H163" s="102">
        <f>SUM(H164:H165)</f>
        <v>15017</v>
      </c>
      <c r="I163" s="102">
        <f aca="true" t="shared" si="64" ref="I163:S163">SUM(I164:I165)</f>
        <v>14875.1</v>
      </c>
      <c r="J163" s="102">
        <f t="shared" si="64"/>
        <v>13803.2</v>
      </c>
      <c r="K163" s="102">
        <f t="shared" si="64"/>
        <v>5112.4</v>
      </c>
      <c r="L163" s="47">
        <f t="shared" si="64"/>
        <v>13713.5</v>
      </c>
      <c r="M163" s="47">
        <f t="shared" si="64"/>
        <v>9758</v>
      </c>
      <c r="N163" s="47">
        <f t="shared" si="64"/>
        <v>12118.8</v>
      </c>
      <c r="O163" s="47">
        <f t="shared" si="64"/>
        <v>11763.7</v>
      </c>
      <c r="P163" s="47">
        <f t="shared" si="64"/>
        <v>12386.900000000001</v>
      </c>
      <c r="Q163" s="47">
        <f t="shared" si="64"/>
        <v>12386.900000000001</v>
      </c>
      <c r="R163" s="47">
        <f t="shared" si="64"/>
        <v>1637.5</v>
      </c>
      <c r="S163" s="47">
        <f t="shared" si="64"/>
        <v>1637.5</v>
      </c>
      <c r="T163" s="105"/>
    </row>
    <row r="164" spans="1:20" s="65" customFormat="1" ht="12.75">
      <c r="A164" s="230"/>
      <c r="B164" s="225"/>
      <c r="C164" s="250"/>
      <c r="D164" s="228"/>
      <c r="E164" s="228"/>
      <c r="F164" s="228"/>
      <c r="G164" s="96">
        <v>111</v>
      </c>
      <c r="H164" s="102">
        <v>11675.6</v>
      </c>
      <c r="I164" s="102">
        <v>11654.2</v>
      </c>
      <c r="J164" s="102">
        <v>10602.9</v>
      </c>
      <c r="K164" s="102">
        <v>3963.3</v>
      </c>
      <c r="L164" s="47">
        <v>10535.2</v>
      </c>
      <c r="M164" s="47">
        <v>7552.8</v>
      </c>
      <c r="N164" s="47">
        <v>9313.8</v>
      </c>
      <c r="O164" s="47">
        <v>9046.4</v>
      </c>
      <c r="P164" s="47">
        <v>9509.1</v>
      </c>
      <c r="Q164" s="47">
        <v>9509.1</v>
      </c>
      <c r="R164" s="47">
        <v>1257.5</v>
      </c>
      <c r="S164" s="47">
        <v>1257.5</v>
      </c>
      <c r="T164" s="105"/>
    </row>
    <row r="165" spans="1:20" s="65" customFormat="1" ht="12.75">
      <c r="A165" s="230"/>
      <c r="B165" s="225"/>
      <c r="C165" s="250"/>
      <c r="D165" s="228"/>
      <c r="E165" s="228"/>
      <c r="F165" s="228"/>
      <c r="G165" s="96">
        <v>119</v>
      </c>
      <c r="H165" s="102">
        <v>3341.4</v>
      </c>
      <c r="I165" s="102">
        <v>3220.9</v>
      </c>
      <c r="J165" s="102">
        <v>3200.3</v>
      </c>
      <c r="K165" s="102">
        <v>1149.1</v>
      </c>
      <c r="L165" s="47">
        <v>3178.3</v>
      </c>
      <c r="M165" s="47">
        <v>2205.2</v>
      </c>
      <c r="N165" s="47">
        <v>2805</v>
      </c>
      <c r="O165" s="47">
        <v>2717.3</v>
      </c>
      <c r="P165" s="47">
        <v>2877.8</v>
      </c>
      <c r="Q165" s="47">
        <v>2877.8</v>
      </c>
      <c r="R165" s="47">
        <v>380</v>
      </c>
      <c r="S165" s="47">
        <v>380</v>
      </c>
      <c r="T165" s="105"/>
    </row>
    <row r="166" spans="1:20" s="65" customFormat="1" ht="12.75">
      <c r="A166" s="230"/>
      <c r="B166" s="225"/>
      <c r="C166" s="250"/>
      <c r="D166" s="228"/>
      <c r="E166" s="228"/>
      <c r="F166" s="228"/>
      <c r="G166" s="96">
        <v>240</v>
      </c>
      <c r="H166" s="102">
        <f>H167</f>
        <v>19119.1</v>
      </c>
      <c r="I166" s="102">
        <f aca="true" t="shared" si="65" ref="I166:S166">I167</f>
        <v>17036.6</v>
      </c>
      <c r="J166" s="102">
        <f t="shared" si="65"/>
        <v>17684.5</v>
      </c>
      <c r="K166" s="102">
        <f t="shared" si="65"/>
        <v>3145.6</v>
      </c>
      <c r="L166" s="47">
        <f t="shared" si="65"/>
        <v>17727.8</v>
      </c>
      <c r="M166" s="47">
        <f t="shared" si="65"/>
        <v>5748.3</v>
      </c>
      <c r="N166" s="47">
        <f t="shared" si="65"/>
        <v>9846.9</v>
      </c>
      <c r="O166" s="47">
        <f t="shared" si="65"/>
        <v>8447.1</v>
      </c>
      <c r="P166" s="47">
        <f t="shared" si="65"/>
        <v>9904.5</v>
      </c>
      <c r="Q166" s="47">
        <f t="shared" si="65"/>
        <v>9540.1</v>
      </c>
      <c r="R166" s="47">
        <f t="shared" si="65"/>
        <v>3111.1</v>
      </c>
      <c r="S166" s="47">
        <f t="shared" si="65"/>
        <v>3111.1</v>
      </c>
      <c r="T166" s="105"/>
    </row>
    <row r="167" spans="1:20" s="65" customFormat="1" ht="12.75">
      <c r="A167" s="230"/>
      <c r="B167" s="225"/>
      <c r="C167" s="250"/>
      <c r="D167" s="228"/>
      <c r="E167" s="228"/>
      <c r="F167" s="228"/>
      <c r="G167" s="96">
        <v>244</v>
      </c>
      <c r="H167" s="102">
        <v>19119.1</v>
      </c>
      <c r="I167" s="102">
        <v>17036.6</v>
      </c>
      <c r="J167" s="102">
        <v>17684.5</v>
      </c>
      <c r="K167" s="102">
        <v>3145.6</v>
      </c>
      <c r="L167" s="47">
        <v>17727.8</v>
      </c>
      <c r="M167" s="47">
        <v>5748.3</v>
      </c>
      <c r="N167" s="47">
        <v>9846.9</v>
      </c>
      <c r="O167" s="47">
        <v>8447.1</v>
      </c>
      <c r="P167" s="47">
        <v>9904.5</v>
      </c>
      <c r="Q167" s="47">
        <v>9540.1</v>
      </c>
      <c r="R167" s="47">
        <v>3111.1</v>
      </c>
      <c r="S167" s="47">
        <v>3111.1</v>
      </c>
      <c r="T167" s="105"/>
    </row>
    <row r="168" spans="1:20" s="65" customFormat="1" ht="12.75">
      <c r="A168" s="230"/>
      <c r="B168" s="225"/>
      <c r="C168" s="250"/>
      <c r="D168" s="228"/>
      <c r="E168" s="228"/>
      <c r="F168" s="228"/>
      <c r="G168" s="96">
        <v>852</v>
      </c>
      <c r="H168" s="102"/>
      <c r="I168" s="102"/>
      <c r="J168" s="102"/>
      <c r="K168" s="102"/>
      <c r="L168" s="47"/>
      <c r="M168" s="47"/>
      <c r="N168" s="47">
        <v>0.5</v>
      </c>
      <c r="O168" s="47">
        <v>0.5</v>
      </c>
      <c r="P168" s="47">
        <v>0.5</v>
      </c>
      <c r="Q168" s="47">
        <v>0.5</v>
      </c>
      <c r="R168" s="47"/>
      <c r="S168" s="47"/>
      <c r="T168" s="105"/>
    </row>
    <row r="169" spans="1:20" s="65" customFormat="1" ht="12.75">
      <c r="A169" s="230"/>
      <c r="B169" s="225"/>
      <c r="C169" s="251"/>
      <c r="D169" s="231"/>
      <c r="E169" s="231"/>
      <c r="F169" s="231"/>
      <c r="G169" s="96">
        <v>853</v>
      </c>
      <c r="H169" s="102">
        <v>98.8</v>
      </c>
      <c r="I169" s="102">
        <v>74.3</v>
      </c>
      <c r="J169" s="102">
        <v>6</v>
      </c>
      <c r="K169" s="102">
        <v>0.4</v>
      </c>
      <c r="L169" s="47">
        <v>126.5</v>
      </c>
      <c r="M169" s="47">
        <v>30.9</v>
      </c>
      <c r="N169" s="47">
        <v>181.3</v>
      </c>
      <c r="O169" s="47">
        <v>180.4</v>
      </c>
      <c r="P169" s="47">
        <v>211.3</v>
      </c>
      <c r="Q169" s="47">
        <v>210.4</v>
      </c>
      <c r="R169" s="47">
        <v>1</v>
      </c>
      <c r="S169" s="47">
        <v>1</v>
      </c>
      <c r="T169" s="105"/>
    </row>
    <row r="170" spans="1:20" s="65" customFormat="1" ht="25.5" customHeight="1">
      <c r="A170" s="230" t="s">
        <v>263</v>
      </c>
      <c r="B170" s="230" t="s">
        <v>183</v>
      </c>
      <c r="C170" s="80" t="s">
        <v>23</v>
      </c>
      <c r="D170" s="106" t="s">
        <v>65</v>
      </c>
      <c r="E170" s="106" t="s">
        <v>66</v>
      </c>
      <c r="F170" s="106" t="s">
        <v>891</v>
      </c>
      <c r="G170" s="21"/>
      <c r="H170" s="102">
        <f>H172+H175+H177</f>
        <v>10078.100000000002</v>
      </c>
      <c r="I170" s="102">
        <f aca="true" t="shared" si="66" ref="I170:S170">I172+I175+I177</f>
        <v>9549.300000000001</v>
      </c>
      <c r="J170" s="102">
        <f t="shared" si="66"/>
        <v>9542.500000000002</v>
      </c>
      <c r="K170" s="102">
        <f t="shared" si="66"/>
        <v>3368.2000000000003</v>
      </c>
      <c r="L170" s="47">
        <f t="shared" si="66"/>
        <v>9502</v>
      </c>
      <c r="M170" s="47">
        <f t="shared" si="66"/>
        <v>5647</v>
      </c>
      <c r="N170" s="47">
        <f t="shared" si="66"/>
        <v>6365</v>
      </c>
      <c r="O170" s="47">
        <f t="shared" si="66"/>
        <v>6365</v>
      </c>
      <c r="P170" s="47">
        <f t="shared" si="66"/>
        <v>6342.8</v>
      </c>
      <c r="Q170" s="47">
        <f t="shared" si="66"/>
        <v>6342.8</v>
      </c>
      <c r="R170" s="47">
        <f t="shared" si="66"/>
        <v>0</v>
      </c>
      <c r="S170" s="47">
        <f t="shared" si="66"/>
        <v>0</v>
      </c>
      <c r="T170" s="105"/>
    </row>
    <row r="171" spans="1:20" s="65" customFormat="1" ht="25.5" customHeight="1">
      <c r="A171" s="230"/>
      <c r="B171" s="230"/>
      <c r="C171" s="80" t="s">
        <v>36</v>
      </c>
      <c r="D171" s="106"/>
      <c r="E171" s="106"/>
      <c r="F171" s="106"/>
      <c r="G171" s="21"/>
      <c r="H171" s="102"/>
      <c r="I171" s="102"/>
      <c r="J171" s="102"/>
      <c r="K171" s="102"/>
      <c r="L171" s="47"/>
      <c r="M171" s="47"/>
      <c r="N171" s="47"/>
      <c r="O171" s="47"/>
      <c r="P171" s="47"/>
      <c r="Q171" s="47"/>
      <c r="R171" s="47"/>
      <c r="S171" s="47"/>
      <c r="T171" s="105"/>
    </row>
    <row r="172" spans="1:20" s="65" customFormat="1" ht="12.75">
      <c r="A172" s="230"/>
      <c r="B172" s="230"/>
      <c r="C172" s="249" t="s">
        <v>158</v>
      </c>
      <c r="D172" s="284" t="s">
        <v>65</v>
      </c>
      <c r="E172" s="284" t="s">
        <v>66</v>
      </c>
      <c r="F172" s="284" t="s">
        <v>891</v>
      </c>
      <c r="G172" s="21">
        <v>110</v>
      </c>
      <c r="H172" s="102">
        <f>SUM(H173:H174)</f>
        <v>4528.3</v>
      </c>
      <c r="I172" s="102">
        <f aca="true" t="shared" si="67" ref="I172:S172">SUM(I173:I174)</f>
        <v>4422.7</v>
      </c>
      <c r="J172" s="102">
        <f t="shared" si="67"/>
        <v>4455.200000000001</v>
      </c>
      <c r="K172" s="102">
        <f t="shared" si="67"/>
        <v>1402.2</v>
      </c>
      <c r="L172" s="47">
        <f t="shared" si="67"/>
        <v>4465.5</v>
      </c>
      <c r="M172" s="47">
        <f t="shared" si="67"/>
        <v>2766.9</v>
      </c>
      <c r="N172" s="47">
        <f t="shared" si="67"/>
        <v>3355</v>
      </c>
      <c r="O172" s="47">
        <f t="shared" si="67"/>
        <v>3355</v>
      </c>
      <c r="P172" s="47">
        <f t="shared" si="67"/>
        <v>3332.7</v>
      </c>
      <c r="Q172" s="47">
        <f t="shared" si="67"/>
        <v>3332.7</v>
      </c>
      <c r="R172" s="47">
        <f t="shared" si="67"/>
        <v>0</v>
      </c>
      <c r="S172" s="47">
        <f t="shared" si="67"/>
        <v>0</v>
      </c>
      <c r="T172" s="105"/>
    </row>
    <row r="173" spans="1:20" s="65" customFormat="1" ht="12.75">
      <c r="A173" s="230"/>
      <c r="B173" s="230"/>
      <c r="C173" s="250"/>
      <c r="D173" s="284"/>
      <c r="E173" s="284"/>
      <c r="F173" s="284"/>
      <c r="G173" s="21">
        <v>111</v>
      </c>
      <c r="H173" s="102">
        <v>3528.6</v>
      </c>
      <c r="I173" s="102">
        <v>3469.7</v>
      </c>
      <c r="J173" s="102">
        <v>3414.8</v>
      </c>
      <c r="K173" s="102">
        <v>1108.9</v>
      </c>
      <c r="L173" s="47">
        <v>3425.1</v>
      </c>
      <c r="M173" s="47">
        <v>2143.4</v>
      </c>
      <c r="N173" s="47">
        <v>2571.7</v>
      </c>
      <c r="O173" s="47">
        <v>2571.7</v>
      </c>
      <c r="P173" s="47">
        <v>2571.7</v>
      </c>
      <c r="Q173" s="47">
        <v>2571.7</v>
      </c>
      <c r="R173" s="47"/>
      <c r="S173" s="47"/>
      <c r="T173" s="105"/>
    </row>
    <row r="174" spans="1:20" s="65" customFormat="1" ht="12.75">
      <c r="A174" s="230"/>
      <c r="B174" s="230"/>
      <c r="C174" s="250"/>
      <c r="D174" s="284"/>
      <c r="E174" s="284"/>
      <c r="F174" s="284"/>
      <c r="G174" s="21">
        <v>119</v>
      </c>
      <c r="H174" s="102">
        <v>999.7</v>
      </c>
      <c r="I174" s="102">
        <v>953</v>
      </c>
      <c r="J174" s="102">
        <v>1040.4</v>
      </c>
      <c r="K174" s="102">
        <v>293.3</v>
      </c>
      <c r="L174" s="47">
        <v>1040.4</v>
      </c>
      <c r="M174" s="47">
        <v>623.5</v>
      </c>
      <c r="N174" s="47">
        <v>783.3</v>
      </c>
      <c r="O174" s="47">
        <v>783.3</v>
      </c>
      <c r="P174" s="47">
        <v>761</v>
      </c>
      <c r="Q174" s="47">
        <v>761</v>
      </c>
      <c r="R174" s="47"/>
      <c r="S174" s="47"/>
      <c r="T174" s="105"/>
    </row>
    <row r="175" spans="1:20" s="65" customFormat="1" ht="12.75">
      <c r="A175" s="230"/>
      <c r="B175" s="230"/>
      <c r="C175" s="250"/>
      <c r="D175" s="284"/>
      <c r="E175" s="284"/>
      <c r="F175" s="284"/>
      <c r="G175" s="21">
        <v>240</v>
      </c>
      <c r="H175" s="102">
        <f>H176</f>
        <v>5517.6</v>
      </c>
      <c r="I175" s="102">
        <f aca="true" t="shared" si="68" ref="I175:S175">I176</f>
        <v>5096</v>
      </c>
      <c r="J175" s="102">
        <f t="shared" si="68"/>
        <v>5055.7</v>
      </c>
      <c r="K175" s="102">
        <f t="shared" si="68"/>
        <v>1935.9</v>
      </c>
      <c r="L175" s="47">
        <f t="shared" si="68"/>
        <v>4974.9</v>
      </c>
      <c r="M175" s="47">
        <f t="shared" si="68"/>
        <v>2850</v>
      </c>
      <c r="N175" s="47">
        <f t="shared" si="68"/>
        <v>2949.9</v>
      </c>
      <c r="O175" s="47">
        <f t="shared" si="68"/>
        <v>2949.9</v>
      </c>
      <c r="P175" s="47">
        <f t="shared" si="68"/>
        <v>2950</v>
      </c>
      <c r="Q175" s="47">
        <f t="shared" si="68"/>
        <v>2950</v>
      </c>
      <c r="R175" s="47">
        <f t="shared" si="68"/>
        <v>0</v>
      </c>
      <c r="S175" s="47">
        <f t="shared" si="68"/>
        <v>0</v>
      </c>
      <c r="T175" s="105"/>
    </row>
    <row r="176" spans="1:20" s="65" customFormat="1" ht="12.75">
      <c r="A176" s="230"/>
      <c r="B176" s="230"/>
      <c r="C176" s="250"/>
      <c r="D176" s="284"/>
      <c r="E176" s="284"/>
      <c r="F176" s="284"/>
      <c r="G176" s="21">
        <v>244</v>
      </c>
      <c r="H176" s="102">
        <v>5517.6</v>
      </c>
      <c r="I176" s="102">
        <v>5096</v>
      </c>
      <c r="J176" s="102">
        <v>5055.7</v>
      </c>
      <c r="K176" s="102">
        <v>1935.9</v>
      </c>
      <c r="L176" s="47">
        <v>4974.9</v>
      </c>
      <c r="M176" s="47">
        <v>2850</v>
      </c>
      <c r="N176" s="47">
        <v>2949.9</v>
      </c>
      <c r="O176" s="47">
        <v>2949.9</v>
      </c>
      <c r="P176" s="47">
        <v>2950</v>
      </c>
      <c r="Q176" s="47">
        <v>2950</v>
      </c>
      <c r="R176" s="47"/>
      <c r="S176" s="47"/>
      <c r="T176" s="105"/>
    </row>
    <row r="177" spans="1:20" s="65" customFormat="1" ht="12.75">
      <c r="A177" s="230"/>
      <c r="B177" s="230"/>
      <c r="C177" s="250"/>
      <c r="D177" s="284"/>
      <c r="E177" s="284"/>
      <c r="F177" s="284"/>
      <c r="G177" s="21">
        <v>850</v>
      </c>
      <c r="H177" s="102">
        <f>H178</f>
        <v>32.2</v>
      </c>
      <c r="I177" s="102">
        <f aca="true" t="shared" si="69" ref="I177:S177">I178</f>
        <v>30.6</v>
      </c>
      <c r="J177" s="102">
        <f t="shared" si="69"/>
        <v>31.6</v>
      </c>
      <c r="K177" s="102">
        <f t="shared" si="69"/>
        <v>30.1</v>
      </c>
      <c r="L177" s="47">
        <f t="shared" si="69"/>
        <v>61.6</v>
      </c>
      <c r="M177" s="47">
        <f t="shared" si="69"/>
        <v>30.1</v>
      </c>
      <c r="N177" s="47">
        <f t="shared" si="69"/>
        <v>60.1</v>
      </c>
      <c r="O177" s="47">
        <f t="shared" si="69"/>
        <v>60.1</v>
      </c>
      <c r="P177" s="47">
        <f t="shared" si="69"/>
        <v>60.1</v>
      </c>
      <c r="Q177" s="47">
        <f t="shared" si="69"/>
        <v>60.1</v>
      </c>
      <c r="R177" s="47">
        <f t="shared" si="69"/>
        <v>0</v>
      </c>
      <c r="S177" s="47">
        <f t="shared" si="69"/>
        <v>0</v>
      </c>
      <c r="T177" s="105"/>
    </row>
    <row r="178" spans="1:20" s="65" customFormat="1" ht="12.75">
      <c r="A178" s="230"/>
      <c r="B178" s="230"/>
      <c r="C178" s="251"/>
      <c r="D178" s="284"/>
      <c r="E178" s="284"/>
      <c r="F178" s="284"/>
      <c r="G178" s="21">
        <v>853</v>
      </c>
      <c r="H178" s="102">
        <v>32.2</v>
      </c>
      <c r="I178" s="102">
        <v>30.6</v>
      </c>
      <c r="J178" s="102">
        <v>31.6</v>
      </c>
      <c r="K178" s="102">
        <v>30.1</v>
      </c>
      <c r="L178" s="47">
        <v>61.6</v>
      </c>
      <c r="M178" s="47">
        <v>30.1</v>
      </c>
      <c r="N178" s="47">
        <v>60.1</v>
      </c>
      <c r="O178" s="47">
        <v>60.1</v>
      </c>
      <c r="P178" s="47">
        <v>60.1</v>
      </c>
      <c r="Q178" s="47">
        <v>60.1</v>
      </c>
      <c r="R178" s="47"/>
      <c r="S178" s="47"/>
      <c r="T178" s="105"/>
    </row>
    <row r="179" spans="1:20" s="65" customFormat="1" ht="24.75" customHeight="1">
      <c r="A179" s="230" t="s">
        <v>186</v>
      </c>
      <c r="B179" s="224" t="s">
        <v>183</v>
      </c>
      <c r="C179" s="80" t="s">
        <v>23</v>
      </c>
      <c r="D179" s="106" t="s">
        <v>65</v>
      </c>
      <c r="E179" s="106" t="s">
        <v>265</v>
      </c>
      <c r="F179" s="106" t="s">
        <v>892</v>
      </c>
      <c r="G179" s="96"/>
      <c r="H179" s="102">
        <f>H181+H186+H189+H190</f>
        <v>27104.5</v>
      </c>
      <c r="I179" s="102">
        <f aca="true" t="shared" si="70" ref="I179:S179">I181+I186+I189+I190</f>
        <v>26766.600000000002</v>
      </c>
      <c r="J179" s="102">
        <f t="shared" si="70"/>
        <v>21667.399999999998</v>
      </c>
      <c r="K179" s="102">
        <f t="shared" si="70"/>
        <v>5243.1</v>
      </c>
      <c r="L179" s="47">
        <f t="shared" si="70"/>
        <v>21686.7</v>
      </c>
      <c r="M179" s="47">
        <f t="shared" si="70"/>
        <v>11585.3</v>
      </c>
      <c r="N179" s="47">
        <f t="shared" si="70"/>
        <v>21695.7</v>
      </c>
      <c r="O179" s="47">
        <f t="shared" si="70"/>
        <v>15352</v>
      </c>
      <c r="P179" s="47">
        <f t="shared" si="70"/>
        <v>21326.800000000003</v>
      </c>
      <c r="Q179" s="47">
        <f t="shared" si="70"/>
        <v>21250.7</v>
      </c>
      <c r="R179" s="47">
        <f t="shared" si="70"/>
        <v>21722</v>
      </c>
      <c r="S179" s="47">
        <f t="shared" si="70"/>
        <v>21722</v>
      </c>
      <c r="T179" s="105"/>
    </row>
    <row r="180" spans="1:20" s="65" customFormat="1" ht="24.75" customHeight="1">
      <c r="A180" s="230"/>
      <c r="B180" s="225"/>
      <c r="C180" s="53" t="s">
        <v>36</v>
      </c>
      <c r="D180" s="107"/>
      <c r="E180" s="107"/>
      <c r="F180" s="107"/>
      <c r="G180" s="96"/>
      <c r="H180" s="102"/>
      <c r="I180" s="102"/>
      <c r="J180" s="102"/>
      <c r="K180" s="102"/>
      <c r="L180" s="47"/>
      <c r="M180" s="47"/>
      <c r="N180" s="47"/>
      <c r="O180" s="47"/>
      <c r="P180" s="47"/>
      <c r="Q180" s="47"/>
      <c r="R180" s="47"/>
      <c r="S180" s="47"/>
      <c r="T180" s="105"/>
    </row>
    <row r="181" spans="1:20" s="65" customFormat="1" ht="12.75">
      <c r="A181" s="230"/>
      <c r="B181" s="225"/>
      <c r="C181" s="249" t="s">
        <v>158</v>
      </c>
      <c r="D181" s="227" t="s">
        <v>65</v>
      </c>
      <c r="E181" s="227" t="s">
        <v>265</v>
      </c>
      <c r="F181" s="227" t="s">
        <v>892</v>
      </c>
      <c r="G181" s="96">
        <v>110</v>
      </c>
      <c r="H181" s="102">
        <f>SUM(H182:H185)</f>
        <v>24026.4</v>
      </c>
      <c r="I181" s="102">
        <f aca="true" t="shared" si="71" ref="I181:S181">SUM(I182:I185)</f>
        <v>23831</v>
      </c>
      <c r="J181" s="102">
        <f t="shared" si="71"/>
        <v>19645.3</v>
      </c>
      <c r="K181" s="102">
        <f t="shared" si="71"/>
        <v>4814.900000000001</v>
      </c>
      <c r="L181" s="47">
        <f t="shared" si="71"/>
        <v>19678.3</v>
      </c>
      <c r="M181" s="47">
        <f t="shared" si="71"/>
        <v>10619.199999999999</v>
      </c>
      <c r="N181" s="47">
        <f t="shared" si="71"/>
        <v>19711.6</v>
      </c>
      <c r="O181" s="47">
        <f t="shared" si="71"/>
        <v>14117</v>
      </c>
      <c r="P181" s="47">
        <f t="shared" si="71"/>
        <v>19350.4</v>
      </c>
      <c r="Q181" s="47">
        <f t="shared" si="71"/>
        <v>19315</v>
      </c>
      <c r="R181" s="47">
        <f t="shared" si="71"/>
        <v>19717.5</v>
      </c>
      <c r="S181" s="47">
        <f t="shared" si="71"/>
        <v>19717.5</v>
      </c>
      <c r="T181" s="105"/>
    </row>
    <row r="182" spans="1:20" s="65" customFormat="1" ht="12.75">
      <c r="A182" s="230"/>
      <c r="B182" s="225"/>
      <c r="C182" s="250"/>
      <c r="D182" s="228"/>
      <c r="E182" s="228"/>
      <c r="F182" s="228"/>
      <c r="G182" s="96">
        <v>111</v>
      </c>
      <c r="H182" s="102">
        <v>18279.8</v>
      </c>
      <c r="I182" s="102">
        <v>18227.9</v>
      </c>
      <c r="J182" s="102">
        <v>15030.6</v>
      </c>
      <c r="K182" s="102">
        <v>3640.4</v>
      </c>
      <c r="L182" s="47">
        <v>15021.5</v>
      </c>
      <c r="M182" s="47">
        <v>8192.4</v>
      </c>
      <c r="N182" s="47">
        <v>15030.5</v>
      </c>
      <c r="O182" s="47">
        <v>10803.2</v>
      </c>
      <c r="P182" s="47">
        <v>14431.3</v>
      </c>
      <c r="Q182" s="47">
        <v>14431.3</v>
      </c>
      <c r="R182" s="47">
        <v>15144</v>
      </c>
      <c r="S182" s="47">
        <v>15144</v>
      </c>
      <c r="T182" s="105"/>
    </row>
    <row r="183" spans="1:20" s="65" customFormat="1" ht="12.75">
      <c r="A183" s="230"/>
      <c r="B183" s="225"/>
      <c r="C183" s="250"/>
      <c r="D183" s="228"/>
      <c r="E183" s="228"/>
      <c r="F183" s="228"/>
      <c r="G183" s="96">
        <v>112</v>
      </c>
      <c r="H183" s="102">
        <v>76.3</v>
      </c>
      <c r="I183" s="102">
        <v>42.9</v>
      </c>
      <c r="J183" s="102">
        <v>22</v>
      </c>
      <c r="K183" s="102">
        <v>9</v>
      </c>
      <c r="L183" s="47">
        <v>29.4</v>
      </c>
      <c r="M183" s="47">
        <v>22</v>
      </c>
      <c r="N183" s="47">
        <v>32.9</v>
      </c>
      <c r="O183" s="47">
        <v>31.2</v>
      </c>
      <c r="P183" s="47">
        <v>33.6</v>
      </c>
      <c r="Q183" s="47">
        <v>32.6</v>
      </c>
      <c r="R183" s="47"/>
      <c r="S183" s="47"/>
      <c r="T183" s="105"/>
    </row>
    <row r="184" spans="1:20" s="65" customFormat="1" ht="12.75">
      <c r="A184" s="230"/>
      <c r="B184" s="225"/>
      <c r="C184" s="250"/>
      <c r="D184" s="228"/>
      <c r="E184" s="228"/>
      <c r="F184" s="228"/>
      <c r="G184" s="96">
        <v>113</v>
      </c>
      <c r="H184" s="102">
        <v>220.2</v>
      </c>
      <c r="I184" s="102">
        <v>146.1</v>
      </c>
      <c r="J184" s="102">
        <v>53.8</v>
      </c>
      <c r="K184" s="102">
        <v>46.8</v>
      </c>
      <c r="L184" s="47">
        <v>88.5</v>
      </c>
      <c r="M184" s="47">
        <v>83.9</v>
      </c>
      <c r="N184" s="47">
        <v>109.3</v>
      </c>
      <c r="O184" s="47">
        <v>102.3</v>
      </c>
      <c r="P184" s="47">
        <v>112.5</v>
      </c>
      <c r="Q184" s="47">
        <v>110.2</v>
      </c>
      <c r="R184" s="47"/>
      <c r="S184" s="47"/>
      <c r="T184" s="105"/>
    </row>
    <row r="185" spans="1:20" s="65" customFormat="1" ht="12.75">
      <c r="A185" s="230"/>
      <c r="B185" s="225"/>
      <c r="C185" s="250"/>
      <c r="D185" s="228"/>
      <c r="E185" s="228"/>
      <c r="F185" s="228"/>
      <c r="G185" s="96">
        <v>119</v>
      </c>
      <c r="H185" s="102">
        <v>5450.1</v>
      </c>
      <c r="I185" s="102">
        <v>5414.1</v>
      </c>
      <c r="J185" s="102">
        <v>4538.9</v>
      </c>
      <c r="K185" s="102">
        <v>1118.7</v>
      </c>
      <c r="L185" s="47">
        <v>4538.9</v>
      </c>
      <c r="M185" s="47">
        <v>2320.9</v>
      </c>
      <c r="N185" s="47">
        <v>4538.9</v>
      </c>
      <c r="O185" s="47">
        <v>3180.3</v>
      </c>
      <c r="P185" s="47">
        <v>4773</v>
      </c>
      <c r="Q185" s="47">
        <v>4740.9</v>
      </c>
      <c r="R185" s="47">
        <v>4573.5</v>
      </c>
      <c r="S185" s="47">
        <v>4573.5</v>
      </c>
      <c r="T185" s="105"/>
    </row>
    <row r="186" spans="1:20" s="65" customFormat="1" ht="12.75">
      <c r="A186" s="230"/>
      <c r="B186" s="225"/>
      <c r="C186" s="250"/>
      <c r="D186" s="228"/>
      <c r="E186" s="228"/>
      <c r="F186" s="228"/>
      <c r="G186" s="96">
        <v>240</v>
      </c>
      <c r="H186" s="102">
        <f>SUM(H187:H188)</f>
        <v>3047</v>
      </c>
      <c r="I186" s="102">
        <f aca="true" t="shared" si="72" ref="I186:S186">SUM(I187:I188)</f>
        <v>2930.7</v>
      </c>
      <c r="J186" s="102">
        <f t="shared" si="72"/>
        <v>2021.1</v>
      </c>
      <c r="K186" s="102">
        <f t="shared" si="72"/>
        <v>428.2</v>
      </c>
      <c r="L186" s="47">
        <f t="shared" si="72"/>
        <v>1970.5</v>
      </c>
      <c r="M186" s="47">
        <f t="shared" si="72"/>
        <v>939.2</v>
      </c>
      <c r="N186" s="47">
        <f t="shared" si="72"/>
        <v>1946.2</v>
      </c>
      <c r="O186" s="47">
        <f t="shared" si="72"/>
        <v>1198</v>
      </c>
      <c r="P186" s="47">
        <f t="shared" si="72"/>
        <v>1938.3</v>
      </c>
      <c r="Q186" s="47">
        <f t="shared" si="72"/>
        <v>1898.1</v>
      </c>
      <c r="R186" s="47">
        <f t="shared" si="72"/>
        <v>2003.5</v>
      </c>
      <c r="S186" s="47">
        <f t="shared" si="72"/>
        <v>2003.5</v>
      </c>
      <c r="T186" s="105"/>
    </row>
    <row r="187" spans="1:20" s="65" customFormat="1" ht="12.75">
      <c r="A187" s="230"/>
      <c r="B187" s="225"/>
      <c r="C187" s="250"/>
      <c r="D187" s="228"/>
      <c r="E187" s="228"/>
      <c r="F187" s="228"/>
      <c r="G187" s="96">
        <v>243</v>
      </c>
      <c r="H187" s="102">
        <v>1000</v>
      </c>
      <c r="I187" s="102">
        <v>1000</v>
      </c>
      <c r="J187" s="102"/>
      <c r="K187" s="102"/>
      <c r="L187" s="47"/>
      <c r="M187" s="47"/>
      <c r="N187" s="47"/>
      <c r="O187" s="47"/>
      <c r="P187" s="47"/>
      <c r="Q187" s="47"/>
      <c r="R187" s="47"/>
      <c r="S187" s="47"/>
      <c r="T187" s="105"/>
    </row>
    <row r="188" spans="1:20" s="65" customFormat="1" ht="12.75">
      <c r="A188" s="230"/>
      <c r="B188" s="225"/>
      <c r="C188" s="250"/>
      <c r="D188" s="228"/>
      <c r="E188" s="228"/>
      <c r="F188" s="228"/>
      <c r="G188" s="96">
        <v>244</v>
      </c>
      <c r="H188" s="102">
        <v>2047</v>
      </c>
      <c r="I188" s="102">
        <v>1930.7</v>
      </c>
      <c r="J188" s="102">
        <v>2021.1</v>
      </c>
      <c r="K188" s="102">
        <v>428.2</v>
      </c>
      <c r="L188" s="47">
        <v>1970.5</v>
      </c>
      <c r="M188" s="47">
        <v>939.2</v>
      </c>
      <c r="N188" s="47">
        <v>1946.2</v>
      </c>
      <c r="O188" s="47">
        <v>1198</v>
      </c>
      <c r="P188" s="47">
        <v>1938.3</v>
      </c>
      <c r="Q188" s="47">
        <v>1898.1</v>
      </c>
      <c r="R188" s="47">
        <v>2003.5</v>
      </c>
      <c r="S188" s="47">
        <v>2003.5</v>
      </c>
      <c r="T188" s="105"/>
    </row>
    <row r="189" spans="1:20" s="65" customFormat="1" ht="12.75">
      <c r="A189" s="230"/>
      <c r="B189" s="225"/>
      <c r="C189" s="250"/>
      <c r="D189" s="228"/>
      <c r="E189" s="228"/>
      <c r="F189" s="228"/>
      <c r="G189" s="96">
        <v>321</v>
      </c>
      <c r="H189" s="102">
        <v>25</v>
      </c>
      <c r="I189" s="102"/>
      <c r="J189" s="102"/>
      <c r="K189" s="102"/>
      <c r="L189" s="47">
        <v>19.4</v>
      </c>
      <c r="M189" s="47">
        <v>19.4</v>
      </c>
      <c r="N189" s="47">
        <v>19.4</v>
      </c>
      <c r="O189" s="47">
        <v>19.4</v>
      </c>
      <c r="P189" s="47">
        <v>19.4</v>
      </c>
      <c r="Q189" s="47">
        <v>19.4</v>
      </c>
      <c r="R189" s="47"/>
      <c r="S189" s="47"/>
      <c r="T189" s="105"/>
    </row>
    <row r="190" spans="1:20" s="65" customFormat="1" ht="12.75">
      <c r="A190" s="230"/>
      <c r="B190" s="225"/>
      <c r="C190" s="250"/>
      <c r="D190" s="228"/>
      <c r="E190" s="228"/>
      <c r="F190" s="228"/>
      <c r="G190" s="96">
        <v>850</v>
      </c>
      <c r="H190" s="102">
        <f>SUM(H191:H192)</f>
        <v>6.1</v>
      </c>
      <c r="I190" s="102">
        <f aca="true" t="shared" si="73" ref="I190:S190">SUM(I191:I192)</f>
        <v>4.9</v>
      </c>
      <c r="J190" s="102">
        <f t="shared" si="73"/>
        <v>1</v>
      </c>
      <c r="K190" s="102">
        <f t="shared" si="73"/>
        <v>0</v>
      </c>
      <c r="L190" s="47">
        <f t="shared" si="73"/>
        <v>18.5</v>
      </c>
      <c r="M190" s="47">
        <f t="shared" si="73"/>
        <v>7.5</v>
      </c>
      <c r="N190" s="47">
        <f t="shared" si="73"/>
        <v>18.5</v>
      </c>
      <c r="O190" s="47">
        <f t="shared" si="73"/>
        <v>17.6</v>
      </c>
      <c r="P190" s="47">
        <f t="shared" si="73"/>
        <v>18.7</v>
      </c>
      <c r="Q190" s="47">
        <f t="shared" si="73"/>
        <v>18.2</v>
      </c>
      <c r="R190" s="47">
        <f t="shared" si="73"/>
        <v>1</v>
      </c>
      <c r="S190" s="47">
        <f t="shared" si="73"/>
        <v>1</v>
      </c>
      <c r="T190" s="105"/>
    </row>
    <row r="191" spans="1:20" s="65" customFormat="1" ht="12.75">
      <c r="A191" s="230"/>
      <c r="B191" s="225"/>
      <c r="C191" s="250"/>
      <c r="D191" s="228"/>
      <c r="E191" s="228"/>
      <c r="F191" s="228"/>
      <c r="G191" s="96">
        <v>852</v>
      </c>
      <c r="H191" s="102"/>
      <c r="I191" s="102"/>
      <c r="J191" s="102"/>
      <c r="K191" s="102"/>
      <c r="L191" s="47">
        <v>7.5</v>
      </c>
      <c r="M191" s="47">
        <v>7.5</v>
      </c>
      <c r="N191" s="47">
        <v>7.5</v>
      </c>
      <c r="O191" s="47">
        <v>7.5</v>
      </c>
      <c r="P191" s="47">
        <v>7.5</v>
      </c>
      <c r="Q191" s="47">
        <v>7.5</v>
      </c>
      <c r="R191" s="47"/>
      <c r="S191" s="47"/>
      <c r="T191" s="105"/>
    </row>
    <row r="192" spans="1:20" s="65" customFormat="1" ht="12.75">
      <c r="A192" s="230"/>
      <c r="B192" s="225"/>
      <c r="C192" s="251"/>
      <c r="D192" s="228"/>
      <c r="E192" s="228"/>
      <c r="F192" s="228"/>
      <c r="G192" s="96">
        <v>853</v>
      </c>
      <c r="H192" s="102">
        <v>6.1</v>
      </c>
      <c r="I192" s="102">
        <v>4.9</v>
      </c>
      <c r="J192" s="102">
        <v>1</v>
      </c>
      <c r="K192" s="102">
        <v>0</v>
      </c>
      <c r="L192" s="47">
        <v>11</v>
      </c>
      <c r="M192" s="47">
        <v>0</v>
      </c>
      <c r="N192" s="47">
        <v>11</v>
      </c>
      <c r="O192" s="47">
        <v>10.1</v>
      </c>
      <c r="P192" s="47">
        <v>11.2</v>
      </c>
      <c r="Q192" s="47">
        <v>10.7</v>
      </c>
      <c r="R192" s="47">
        <v>1</v>
      </c>
      <c r="S192" s="47">
        <v>1</v>
      </c>
      <c r="T192" s="105"/>
    </row>
    <row r="193" spans="1:20" s="65" customFormat="1" ht="24.75" customHeight="1">
      <c r="A193" s="230" t="s">
        <v>264</v>
      </c>
      <c r="B193" s="224" t="s">
        <v>893</v>
      </c>
      <c r="C193" s="80" t="s">
        <v>23</v>
      </c>
      <c r="D193" s="106" t="s">
        <v>65</v>
      </c>
      <c r="E193" s="106" t="s">
        <v>66</v>
      </c>
      <c r="F193" s="106" t="s">
        <v>894</v>
      </c>
      <c r="G193" s="96"/>
      <c r="H193" s="102">
        <f>H195</f>
        <v>28146</v>
      </c>
      <c r="I193" s="102">
        <f aca="true" t="shared" si="74" ref="I193:S193">I195</f>
        <v>28146</v>
      </c>
      <c r="J193" s="102">
        <f t="shared" si="74"/>
        <v>28922</v>
      </c>
      <c r="K193" s="102">
        <f t="shared" si="74"/>
        <v>7405.2</v>
      </c>
      <c r="L193" s="47">
        <f t="shared" si="74"/>
        <v>28922</v>
      </c>
      <c r="M193" s="47">
        <f t="shared" si="74"/>
        <v>15131.9</v>
      </c>
      <c r="N193" s="47">
        <f t="shared" si="74"/>
        <v>28922</v>
      </c>
      <c r="O193" s="47">
        <f t="shared" si="74"/>
        <v>21634</v>
      </c>
      <c r="P193" s="47">
        <f t="shared" si="74"/>
        <v>30242</v>
      </c>
      <c r="Q193" s="47">
        <f t="shared" si="74"/>
        <v>30242</v>
      </c>
      <c r="R193" s="47">
        <f t="shared" si="74"/>
        <v>28922</v>
      </c>
      <c r="S193" s="47">
        <f t="shared" si="74"/>
        <v>28922</v>
      </c>
      <c r="T193" s="105"/>
    </row>
    <row r="194" spans="1:20" s="65" customFormat="1" ht="24.75" customHeight="1">
      <c r="A194" s="230"/>
      <c r="B194" s="225"/>
      <c r="C194" s="80" t="s">
        <v>36</v>
      </c>
      <c r="D194" s="106"/>
      <c r="E194" s="106"/>
      <c r="F194" s="106"/>
      <c r="G194" s="96"/>
      <c r="H194" s="102"/>
      <c r="I194" s="102"/>
      <c r="J194" s="102"/>
      <c r="K194" s="102"/>
      <c r="L194" s="47"/>
      <c r="M194" s="47"/>
      <c r="N194" s="47"/>
      <c r="O194" s="47"/>
      <c r="P194" s="47"/>
      <c r="Q194" s="47"/>
      <c r="R194" s="47"/>
      <c r="S194" s="47"/>
      <c r="T194" s="105"/>
    </row>
    <row r="195" spans="1:20" s="65" customFormat="1" ht="24.75" customHeight="1">
      <c r="A195" s="230"/>
      <c r="B195" s="225"/>
      <c r="C195" s="53" t="s">
        <v>158</v>
      </c>
      <c r="D195" s="107" t="s">
        <v>65</v>
      </c>
      <c r="E195" s="107" t="s">
        <v>66</v>
      </c>
      <c r="F195" s="107" t="s">
        <v>894</v>
      </c>
      <c r="G195" s="96">
        <v>540</v>
      </c>
      <c r="H195" s="102">
        <v>28146</v>
      </c>
      <c r="I195" s="102">
        <v>28146</v>
      </c>
      <c r="J195" s="102">
        <v>28922</v>
      </c>
      <c r="K195" s="102">
        <v>7405.2</v>
      </c>
      <c r="L195" s="47">
        <v>28922</v>
      </c>
      <c r="M195" s="47">
        <v>15131.9</v>
      </c>
      <c r="N195" s="47">
        <v>28922</v>
      </c>
      <c r="O195" s="47">
        <v>21634</v>
      </c>
      <c r="P195" s="47">
        <v>30242</v>
      </c>
      <c r="Q195" s="47">
        <v>30242</v>
      </c>
      <c r="R195" s="47">
        <v>28922</v>
      </c>
      <c r="S195" s="47">
        <v>28922</v>
      </c>
      <c r="T195" s="105"/>
    </row>
    <row r="196" spans="1:20" s="65" customFormat="1" ht="24" customHeight="1">
      <c r="A196" s="230" t="s">
        <v>617</v>
      </c>
      <c r="B196" s="224" t="s">
        <v>895</v>
      </c>
      <c r="C196" s="80" t="s">
        <v>23</v>
      </c>
      <c r="D196" s="64" t="str">
        <f>D198</f>
        <v>079</v>
      </c>
      <c r="E196" s="64" t="str">
        <f>E198</f>
        <v>0709</v>
      </c>
      <c r="F196" s="64" t="str">
        <f>F198</f>
        <v>0110081180</v>
      </c>
      <c r="G196" s="96"/>
      <c r="H196" s="108">
        <f>H198</f>
        <v>70</v>
      </c>
      <c r="I196" s="108">
        <f aca="true" t="shared" si="75" ref="I196:S196">I198</f>
        <v>70</v>
      </c>
      <c r="J196" s="108">
        <f t="shared" si="75"/>
        <v>0</v>
      </c>
      <c r="K196" s="108">
        <f t="shared" si="75"/>
        <v>0</v>
      </c>
      <c r="L196" s="109">
        <f t="shared" si="75"/>
        <v>70</v>
      </c>
      <c r="M196" s="109">
        <f t="shared" si="75"/>
        <v>70</v>
      </c>
      <c r="N196" s="109">
        <f t="shared" si="75"/>
        <v>70</v>
      </c>
      <c r="O196" s="109">
        <f t="shared" si="75"/>
        <v>70</v>
      </c>
      <c r="P196" s="109">
        <f t="shared" si="75"/>
        <v>70</v>
      </c>
      <c r="Q196" s="109">
        <f t="shared" si="75"/>
        <v>70</v>
      </c>
      <c r="R196" s="109">
        <f t="shared" si="75"/>
        <v>0</v>
      </c>
      <c r="S196" s="109">
        <f t="shared" si="75"/>
        <v>0</v>
      </c>
      <c r="T196" s="105"/>
    </row>
    <row r="197" spans="1:20" s="65" customFormat="1" ht="24" customHeight="1">
      <c r="A197" s="230"/>
      <c r="B197" s="225"/>
      <c r="C197" s="80" t="s">
        <v>36</v>
      </c>
      <c r="D197" s="110"/>
      <c r="E197" s="110"/>
      <c r="F197" s="110"/>
      <c r="G197" s="96"/>
      <c r="H197" s="108"/>
      <c r="I197" s="108"/>
      <c r="J197" s="108"/>
      <c r="K197" s="108"/>
      <c r="L197" s="109"/>
      <c r="M197" s="109"/>
      <c r="N197" s="109"/>
      <c r="O197" s="109"/>
      <c r="P197" s="109"/>
      <c r="Q197" s="109"/>
      <c r="R197" s="109"/>
      <c r="S197" s="109"/>
      <c r="T197" s="105"/>
    </row>
    <row r="198" spans="1:20" s="65" customFormat="1" ht="21.75" customHeight="1">
      <c r="A198" s="230"/>
      <c r="B198" s="225"/>
      <c r="C198" s="80" t="s">
        <v>158</v>
      </c>
      <c r="D198" s="107" t="s">
        <v>65</v>
      </c>
      <c r="E198" s="107" t="s">
        <v>168</v>
      </c>
      <c r="F198" s="107" t="s">
        <v>257</v>
      </c>
      <c r="G198" s="96">
        <v>350</v>
      </c>
      <c r="H198" s="108">
        <v>70</v>
      </c>
      <c r="I198" s="108">
        <v>70</v>
      </c>
      <c r="J198" s="108">
        <v>0</v>
      </c>
      <c r="K198" s="108">
        <v>0</v>
      </c>
      <c r="L198" s="109">
        <v>70</v>
      </c>
      <c r="M198" s="109">
        <v>70</v>
      </c>
      <c r="N198" s="109">
        <v>70</v>
      </c>
      <c r="O198" s="109">
        <v>70</v>
      </c>
      <c r="P198" s="109">
        <v>70</v>
      </c>
      <c r="Q198" s="109">
        <v>70</v>
      </c>
      <c r="R198" s="109">
        <v>0</v>
      </c>
      <c r="S198" s="109">
        <v>0</v>
      </c>
      <c r="T198" s="105"/>
    </row>
    <row r="199" spans="1:20" s="65" customFormat="1" ht="23.25" customHeight="1">
      <c r="A199" s="224" t="s">
        <v>626</v>
      </c>
      <c r="B199" s="230" t="s">
        <v>143</v>
      </c>
      <c r="C199" s="80" t="s">
        <v>23</v>
      </c>
      <c r="D199" s="64" t="str">
        <f>D201</f>
        <v>079</v>
      </c>
      <c r="E199" s="64" t="str">
        <f>E201</f>
        <v>0701</v>
      </c>
      <c r="F199" s="64" t="str">
        <f>F201</f>
        <v>0110081260</v>
      </c>
      <c r="G199" s="96"/>
      <c r="H199" s="102">
        <f>H201</f>
        <v>12314.8</v>
      </c>
      <c r="I199" s="102">
        <f aca="true" t="shared" si="76" ref="I199:S199">I201</f>
        <v>12314.8</v>
      </c>
      <c r="J199" s="102">
        <f t="shared" si="76"/>
        <v>12014.3</v>
      </c>
      <c r="K199" s="102">
        <f t="shared" si="76"/>
        <v>3911.9</v>
      </c>
      <c r="L199" s="47">
        <f t="shared" si="76"/>
        <v>12019.8</v>
      </c>
      <c r="M199" s="47">
        <f t="shared" si="76"/>
        <v>7487.5</v>
      </c>
      <c r="N199" s="47">
        <f t="shared" si="76"/>
        <v>15567.4</v>
      </c>
      <c r="O199" s="47">
        <f t="shared" si="76"/>
        <v>13764.4</v>
      </c>
      <c r="P199" s="47">
        <f t="shared" si="76"/>
        <v>20955.8</v>
      </c>
      <c r="Q199" s="47">
        <f t="shared" si="76"/>
        <v>20954.7</v>
      </c>
      <c r="R199" s="47">
        <f t="shared" si="76"/>
        <v>24180</v>
      </c>
      <c r="S199" s="47">
        <f t="shared" si="76"/>
        <v>24180</v>
      </c>
      <c r="T199" s="105"/>
    </row>
    <row r="200" spans="1:20" s="65" customFormat="1" ht="23.25" customHeight="1">
      <c r="A200" s="225"/>
      <c r="B200" s="230"/>
      <c r="C200" s="53" t="s">
        <v>36</v>
      </c>
      <c r="D200" s="110"/>
      <c r="E200" s="110"/>
      <c r="F200" s="110"/>
      <c r="G200" s="96"/>
      <c r="H200" s="102"/>
      <c r="I200" s="102"/>
      <c r="J200" s="102"/>
      <c r="K200" s="102"/>
      <c r="L200" s="47"/>
      <c r="M200" s="47"/>
      <c r="N200" s="47"/>
      <c r="O200" s="47"/>
      <c r="P200" s="47"/>
      <c r="Q200" s="47"/>
      <c r="R200" s="47"/>
      <c r="S200" s="47"/>
      <c r="T200" s="105"/>
    </row>
    <row r="201" spans="1:20" s="65" customFormat="1" ht="27.75" customHeight="1">
      <c r="A201" s="225"/>
      <c r="B201" s="230"/>
      <c r="C201" s="249" t="s">
        <v>158</v>
      </c>
      <c r="D201" s="227" t="s">
        <v>65</v>
      </c>
      <c r="E201" s="227" t="s">
        <v>163</v>
      </c>
      <c r="F201" s="227" t="s">
        <v>195</v>
      </c>
      <c r="G201" s="96">
        <v>610</v>
      </c>
      <c r="H201" s="102">
        <f>H202</f>
        <v>12314.8</v>
      </c>
      <c r="I201" s="102">
        <f aca="true" t="shared" si="77" ref="I201:S201">I202</f>
        <v>12314.8</v>
      </c>
      <c r="J201" s="102">
        <f t="shared" si="77"/>
        <v>12014.3</v>
      </c>
      <c r="K201" s="102">
        <f t="shared" si="77"/>
        <v>3911.9</v>
      </c>
      <c r="L201" s="47">
        <f t="shared" si="77"/>
        <v>12019.8</v>
      </c>
      <c r="M201" s="47">
        <f t="shared" si="77"/>
        <v>7487.5</v>
      </c>
      <c r="N201" s="47">
        <f t="shared" si="77"/>
        <v>15567.4</v>
      </c>
      <c r="O201" s="47">
        <f t="shared" si="77"/>
        <v>13764.4</v>
      </c>
      <c r="P201" s="47">
        <f t="shared" si="77"/>
        <v>20955.8</v>
      </c>
      <c r="Q201" s="47">
        <f t="shared" si="77"/>
        <v>20954.7</v>
      </c>
      <c r="R201" s="47">
        <f t="shared" si="77"/>
        <v>24180</v>
      </c>
      <c r="S201" s="47">
        <f t="shared" si="77"/>
        <v>24180</v>
      </c>
      <c r="T201" s="105"/>
    </row>
    <row r="202" spans="1:20" s="65" customFormat="1" ht="33" customHeight="1">
      <c r="A202" s="235"/>
      <c r="B202" s="230"/>
      <c r="C202" s="251"/>
      <c r="D202" s="231"/>
      <c r="E202" s="231"/>
      <c r="F202" s="231"/>
      <c r="G202" s="96">
        <v>611</v>
      </c>
      <c r="H202" s="102">
        <v>12314.8</v>
      </c>
      <c r="I202" s="102">
        <v>12314.8</v>
      </c>
      <c r="J202" s="102">
        <v>12014.3</v>
      </c>
      <c r="K202" s="102">
        <v>3911.9</v>
      </c>
      <c r="L202" s="47">
        <v>12019.8</v>
      </c>
      <c r="M202" s="47">
        <v>7487.5</v>
      </c>
      <c r="N202" s="47">
        <v>15567.4</v>
      </c>
      <c r="O202" s="47">
        <v>13764.4</v>
      </c>
      <c r="P202" s="47">
        <v>20955.8</v>
      </c>
      <c r="Q202" s="47">
        <v>20954.7</v>
      </c>
      <c r="R202" s="47">
        <v>24180</v>
      </c>
      <c r="S202" s="47">
        <v>24180</v>
      </c>
      <c r="T202" s="105"/>
    </row>
    <row r="203" spans="1:20" s="65" customFormat="1" ht="23.25" customHeight="1">
      <c r="A203" s="224" t="s">
        <v>267</v>
      </c>
      <c r="B203" s="224" t="s">
        <v>143</v>
      </c>
      <c r="C203" s="80" t="s">
        <v>23</v>
      </c>
      <c r="D203" s="64" t="str">
        <f>D205</f>
        <v>079</v>
      </c>
      <c r="E203" s="64" t="str">
        <f>E205</f>
        <v>0702</v>
      </c>
      <c r="F203" s="64" t="str">
        <f>F205</f>
        <v>0110081260</v>
      </c>
      <c r="G203" s="96"/>
      <c r="H203" s="102">
        <f>H205</f>
        <v>39281.9</v>
      </c>
      <c r="I203" s="102">
        <f aca="true" t="shared" si="78" ref="I203:S203">I205</f>
        <v>39281.9</v>
      </c>
      <c r="J203" s="102">
        <f t="shared" si="78"/>
        <v>31754.8</v>
      </c>
      <c r="K203" s="102">
        <f t="shared" si="78"/>
        <v>10772.1</v>
      </c>
      <c r="L203" s="47">
        <f t="shared" si="78"/>
        <v>31782.4</v>
      </c>
      <c r="M203" s="47">
        <f t="shared" si="78"/>
        <v>21330.4</v>
      </c>
      <c r="N203" s="47">
        <f t="shared" si="78"/>
        <v>33757.7</v>
      </c>
      <c r="O203" s="47">
        <f t="shared" si="78"/>
        <v>30244.3</v>
      </c>
      <c r="P203" s="47">
        <f t="shared" si="78"/>
        <v>41590.4</v>
      </c>
      <c r="Q203" s="47">
        <f t="shared" si="78"/>
        <v>41577.4</v>
      </c>
      <c r="R203" s="47">
        <f t="shared" si="78"/>
        <v>36240</v>
      </c>
      <c r="S203" s="47">
        <f t="shared" si="78"/>
        <v>36240</v>
      </c>
      <c r="T203" s="105"/>
    </row>
    <row r="204" spans="1:20" s="65" customFormat="1" ht="21.75" customHeight="1">
      <c r="A204" s="225"/>
      <c r="B204" s="225"/>
      <c r="C204" s="53" t="s">
        <v>36</v>
      </c>
      <c r="D204" s="110"/>
      <c r="E204" s="110"/>
      <c r="F204" s="110"/>
      <c r="G204" s="96"/>
      <c r="H204" s="102"/>
      <c r="I204" s="102"/>
      <c r="J204" s="102"/>
      <c r="K204" s="102"/>
      <c r="L204" s="47"/>
      <c r="M204" s="47"/>
      <c r="N204" s="47"/>
      <c r="O204" s="47"/>
      <c r="P204" s="47"/>
      <c r="Q204" s="47"/>
      <c r="R204" s="47"/>
      <c r="S204" s="47"/>
      <c r="T204" s="105"/>
    </row>
    <row r="205" spans="1:20" s="65" customFormat="1" ht="27.75" customHeight="1">
      <c r="A205" s="225"/>
      <c r="B205" s="225"/>
      <c r="C205" s="249" t="s">
        <v>158</v>
      </c>
      <c r="D205" s="227" t="s">
        <v>65</v>
      </c>
      <c r="E205" s="227" t="s">
        <v>66</v>
      </c>
      <c r="F205" s="227" t="s">
        <v>195</v>
      </c>
      <c r="G205" s="96">
        <v>610</v>
      </c>
      <c r="H205" s="102">
        <f>H206</f>
        <v>39281.9</v>
      </c>
      <c r="I205" s="102">
        <f aca="true" t="shared" si="79" ref="I205:S205">I206</f>
        <v>39281.9</v>
      </c>
      <c r="J205" s="102">
        <f t="shared" si="79"/>
        <v>31754.8</v>
      </c>
      <c r="K205" s="102">
        <f t="shared" si="79"/>
        <v>10772.1</v>
      </c>
      <c r="L205" s="47">
        <f t="shared" si="79"/>
        <v>31782.4</v>
      </c>
      <c r="M205" s="47">
        <f t="shared" si="79"/>
        <v>21330.4</v>
      </c>
      <c r="N205" s="47">
        <f t="shared" si="79"/>
        <v>33757.7</v>
      </c>
      <c r="O205" s="47">
        <f t="shared" si="79"/>
        <v>30244.3</v>
      </c>
      <c r="P205" s="47">
        <f>P206</f>
        <v>41590.4</v>
      </c>
      <c r="Q205" s="47">
        <f t="shared" si="79"/>
        <v>41577.4</v>
      </c>
      <c r="R205" s="47">
        <f t="shared" si="79"/>
        <v>36240</v>
      </c>
      <c r="S205" s="47">
        <f t="shared" si="79"/>
        <v>36240</v>
      </c>
      <c r="T205" s="105"/>
    </row>
    <row r="206" spans="1:20" s="65" customFormat="1" ht="27.75" customHeight="1">
      <c r="A206" s="235"/>
      <c r="B206" s="235"/>
      <c r="C206" s="251"/>
      <c r="D206" s="231"/>
      <c r="E206" s="231"/>
      <c r="F206" s="231"/>
      <c r="G206" s="96">
        <v>611</v>
      </c>
      <c r="H206" s="102">
        <v>39281.9</v>
      </c>
      <c r="I206" s="102">
        <v>39281.9</v>
      </c>
      <c r="J206" s="102">
        <v>31754.8</v>
      </c>
      <c r="K206" s="102">
        <v>10772.1</v>
      </c>
      <c r="L206" s="47">
        <v>31782.4</v>
      </c>
      <c r="M206" s="47">
        <v>21330.4</v>
      </c>
      <c r="N206" s="47">
        <v>33757.7</v>
      </c>
      <c r="O206" s="47">
        <v>30244.3</v>
      </c>
      <c r="P206" s="47">
        <v>41590.4</v>
      </c>
      <c r="Q206" s="47">
        <v>41577.4</v>
      </c>
      <c r="R206" s="47">
        <v>36240</v>
      </c>
      <c r="S206" s="47">
        <v>36240</v>
      </c>
      <c r="T206" s="105"/>
    </row>
    <row r="207" spans="1:20" s="65" customFormat="1" ht="24.75" customHeight="1">
      <c r="A207" s="224" t="s">
        <v>547</v>
      </c>
      <c r="B207" s="224" t="s">
        <v>196</v>
      </c>
      <c r="C207" s="80" t="s">
        <v>23</v>
      </c>
      <c r="D207" s="64" t="str">
        <f>D209</f>
        <v>079</v>
      </c>
      <c r="E207" s="64" t="str">
        <f>E209</f>
        <v>0701</v>
      </c>
      <c r="F207" s="64" t="s">
        <v>197</v>
      </c>
      <c r="G207" s="96"/>
      <c r="H207" s="102">
        <f>H209</f>
        <v>13085.1</v>
      </c>
      <c r="I207" s="102">
        <f aca="true" t="shared" si="80" ref="I207:S207">I209</f>
        <v>12984</v>
      </c>
      <c r="J207" s="102">
        <f t="shared" si="80"/>
        <v>12063.7</v>
      </c>
      <c r="K207" s="102">
        <f t="shared" si="80"/>
        <v>3168.1</v>
      </c>
      <c r="L207" s="47">
        <f t="shared" si="80"/>
        <v>12126.7</v>
      </c>
      <c r="M207" s="47">
        <f t="shared" si="80"/>
        <v>5021.1</v>
      </c>
      <c r="N207" s="47">
        <f t="shared" si="80"/>
        <v>17384.8</v>
      </c>
      <c r="O207" s="47">
        <f t="shared" si="80"/>
        <v>8084.1</v>
      </c>
      <c r="P207" s="47">
        <f t="shared" si="80"/>
        <v>17371.3</v>
      </c>
      <c r="Q207" s="47">
        <f t="shared" si="80"/>
        <v>16411.5</v>
      </c>
      <c r="R207" s="47">
        <f t="shared" si="80"/>
        <v>26725.3</v>
      </c>
      <c r="S207" s="47">
        <f t="shared" si="80"/>
        <v>26725.3</v>
      </c>
      <c r="T207" s="105"/>
    </row>
    <row r="208" spans="1:20" s="65" customFormat="1" ht="33" customHeight="1">
      <c r="A208" s="225"/>
      <c r="B208" s="225"/>
      <c r="C208" s="53" t="s">
        <v>36</v>
      </c>
      <c r="D208" s="110"/>
      <c r="E208" s="110"/>
      <c r="F208" s="110"/>
      <c r="G208" s="96"/>
      <c r="H208" s="102"/>
      <c r="I208" s="102"/>
      <c r="J208" s="102"/>
      <c r="K208" s="102"/>
      <c r="L208" s="47"/>
      <c r="M208" s="47"/>
      <c r="N208" s="47"/>
      <c r="O208" s="47"/>
      <c r="P208" s="47"/>
      <c r="Q208" s="47"/>
      <c r="R208" s="47"/>
      <c r="S208" s="47"/>
      <c r="T208" s="105"/>
    </row>
    <row r="209" spans="1:20" s="65" customFormat="1" ht="29.25" customHeight="1">
      <c r="A209" s="225"/>
      <c r="B209" s="225"/>
      <c r="C209" s="249" t="s">
        <v>158</v>
      </c>
      <c r="D209" s="227" t="s">
        <v>65</v>
      </c>
      <c r="E209" s="227" t="s">
        <v>163</v>
      </c>
      <c r="F209" s="227" t="s">
        <v>197</v>
      </c>
      <c r="G209" s="96">
        <v>610</v>
      </c>
      <c r="H209" s="102">
        <f>H210</f>
        <v>13085.1</v>
      </c>
      <c r="I209" s="102">
        <f aca="true" t="shared" si="81" ref="I209:S209">I210</f>
        <v>12984</v>
      </c>
      <c r="J209" s="102">
        <f t="shared" si="81"/>
        <v>12063.7</v>
      </c>
      <c r="K209" s="102">
        <f t="shared" si="81"/>
        <v>3168.1</v>
      </c>
      <c r="L209" s="47">
        <f t="shared" si="81"/>
        <v>12126.7</v>
      </c>
      <c r="M209" s="47">
        <f t="shared" si="81"/>
        <v>5021.1</v>
      </c>
      <c r="N209" s="47">
        <f t="shared" si="81"/>
        <v>17384.8</v>
      </c>
      <c r="O209" s="47">
        <f t="shared" si="81"/>
        <v>8084.1</v>
      </c>
      <c r="P209" s="47">
        <f t="shared" si="81"/>
        <v>17371.3</v>
      </c>
      <c r="Q209" s="47">
        <f t="shared" si="81"/>
        <v>16411.5</v>
      </c>
      <c r="R209" s="47">
        <f t="shared" si="81"/>
        <v>26725.3</v>
      </c>
      <c r="S209" s="47">
        <f t="shared" si="81"/>
        <v>26725.3</v>
      </c>
      <c r="T209" s="105"/>
    </row>
    <row r="210" spans="1:20" s="65" customFormat="1" ht="35.25" customHeight="1">
      <c r="A210" s="225"/>
      <c r="B210" s="225"/>
      <c r="C210" s="250"/>
      <c r="D210" s="228"/>
      <c r="E210" s="228"/>
      <c r="F210" s="228"/>
      <c r="G210" s="96">
        <v>611</v>
      </c>
      <c r="H210" s="102">
        <v>13085.1</v>
      </c>
      <c r="I210" s="102">
        <v>12984</v>
      </c>
      <c r="J210" s="102">
        <v>12063.7</v>
      </c>
      <c r="K210" s="102">
        <v>3168.1</v>
      </c>
      <c r="L210" s="47">
        <v>12126.7</v>
      </c>
      <c r="M210" s="47">
        <v>5021.1</v>
      </c>
      <c r="N210" s="47">
        <v>17384.8</v>
      </c>
      <c r="O210" s="47">
        <v>8084.1</v>
      </c>
      <c r="P210" s="47">
        <v>17371.3</v>
      </c>
      <c r="Q210" s="47">
        <v>16411.5</v>
      </c>
      <c r="R210" s="47">
        <v>26725.3</v>
      </c>
      <c r="S210" s="47">
        <v>26725.3</v>
      </c>
      <c r="T210" s="105"/>
    </row>
    <row r="211" spans="1:20" s="65" customFormat="1" ht="24.75" customHeight="1">
      <c r="A211" s="224" t="s">
        <v>618</v>
      </c>
      <c r="B211" s="224" t="s">
        <v>196</v>
      </c>
      <c r="C211" s="80" t="s">
        <v>23</v>
      </c>
      <c r="D211" s="64" t="str">
        <f>D213</f>
        <v>079</v>
      </c>
      <c r="E211" s="64" t="str">
        <f>E213</f>
        <v>0702</v>
      </c>
      <c r="F211" s="64" t="str">
        <f>F213</f>
        <v>0110081270</v>
      </c>
      <c r="G211" s="96"/>
      <c r="H211" s="102">
        <f>H213</f>
        <v>33800</v>
      </c>
      <c r="I211" s="102">
        <f aca="true" t="shared" si="82" ref="I211:S211">I213</f>
        <v>33280.4</v>
      </c>
      <c r="J211" s="102">
        <f t="shared" si="82"/>
        <v>38267.3</v>
      </c>
      <c r="K211" s="102">
        <f t="shared" si="82"/>
        <v>13153.2</v>
      </c>
      <c r="L211" s="47">
        <f t="shared" si="82"/>
        <v>38525.5</v>
      </c>
      <c r="M211" s="47">
        <f t="shared" si="82"/>
        <v>20898.5</v>
      </c>
      <c r="N211" s="47">
        <f t="shared" si="82"/>
        <v>43525.4</v>
      </c>
      <c r="O211" s="47">
        <f t="shared" si="82"/>
        <v>25302.3</v>
      </c>
      <c r="P211" s="47">
        <f t="shared" si="82"/>
        <v>40788.9</v>
      </c>
      <c r="Q211" s="47">
        <f t="shared" si="82"/>
        <v>40403.1</v>
      </c>
      <c r="R211" s="47">
        <f t="shared" si="82"/>
        <v>42011</v>
      </c>
      <c r="S211" s="47">
        <f t="shared" si="82"/>
        <v>42011</v>
      </c>
      <c r="T211" s="105"/>
    </row>
    <row r="212" spans="1:20" s="65" customFormat="1" ht="21.75" customHeight="1">
      <c r="A212" s="225"/>
      <c r="B212" s="225"/>
      <c r="C212" s="53" t="s">
        <v>36</v>
      </c>
      <c r="D212" s="110"/>
      <c r="E212" s="110"/>
      <c r="F212" s="110"/>
      <c r="G212" s="96"/>
      <c r="H212" s="102"/>
      <c r="I212" s="102"/>
      <c r="J212" s="102"/>
      <c r="K212" s="102"/>
      <c r="L212" s="47"/>
      <c r="M212" s="47"/>
      <c r="N212" s="47"/>
      <c r="O212" s="47"/>
      <c r="P212" s="47"/>
      <c r="Q212" s="47"/>
      <c r="R212" s="47"/>
      <c r="S212" s="47"/>
      <c r="T212" s="105"/>
    </row>
    <row r="213" spans="1:20" s="65" customFormat="1" ht="12.75">
      <c r="A213" s="225"/>
      <c r="B213" s="225"/>
      <c r="C213" s="249" t="s">
        <v>158</v>
      </c>
      <c r="D213" s="227" t="s">
        <v>65</v>
      </c>
      <c r="E213" s="227" t="s">
        <v>66</v>
      </c>
      <c r="F213" s="227" t="s">
        <v>197</v>
      </c>
      <c r="G213" s="96">
        <v>610</v>
      </c>
      <c r="H213" s="102">
        <f>SUM(H214:H215)</f>
        <v>33800</v>
      </c>
      <c r="I213" s="102">
        <f aca="true" t="shared" si="83" ref="I213:S213">SUM(I214:I215)</f>
        <v>33280.4</v>
      </c>
      <c r="J213" s="102">
        <f t="shared" si="83"/>
        <v>38267.3</v>
      </c>
      <c r="K213" s="102">
        <f t="shared" si="83"/>
        <v>13153.2</v>
      </c>
      <c r="L213" s="47">
        <f t="shared" si="83"/>
        <v>38525.5</v>
      </c>
      <c r="M213" s="47">
        <f t="shared" si="83"/>
        <v>20898.5</v>
      </c>
      <c r="N213" s="47">
        <f t="shared" si="83"/>
        <v>43525.4</v>
      </c>
      <c r="O213" s="47">
        <f t="shared" si="83"/>
        <v>25302.3</v>
      </c>
      <c r="P213" s="47">
        <f t="shared" si="83"/>
        <v>40788.9</v>
      </c>
      <c r="Q213" s="47">
        <f t="shared" si="83"/>
        <v>40403.1</v>
      </c>
      <c r="R213" s="47">
        <f t="shared" si="83"/>
        <v>42011</v>
      </c>
      <c r="S213" s="47">
        <f t="shared" si="83"/>
        <v>42011</v>
      </c>
      <c r="T213" s="105"/>
    </row>
    <row r="214" spans="1:20" s="65" customFormat="1" ht="12.75">
      <c r="A214" s="225"/>
      <c r="B214" s="225"/>
      <c r="C214" s="250"/>
      <c r="D214" s="228"/>
      <c r="E214" s="228"/>
      <c r="F214" s="228"/>
      <c r="G214" s="96">
        <v>611</v>
      </c>
      <c r="H214" s="102">
        <v>33729.1</v>
      </c>
      <c r="I214" s="102">
        <v>33209.5</v>
      </c>
      <c r="J214" s="102">
        <v>38267.3</v>
      </c>
      <c r="K214" s="102">
        <v>13153.2</v>
      </c>
      <c r="L214" s="47">
        <v>38525.5</v>
      </c>
      <c r="M214" s="47">
        <v>20898.5</v>
      </c>
      <c r="N214" s="47">
        <v>43525.4</v>
      </c>
      <c r="O214" s="47">
        <v>25302.3</v>
      </c>
      <c r="P214" s="47">
        <v>40788.9</v>
      </c>
      <c r="Q214" s="47">
        <v>40403.1</v>
      </c>
      <c r="R214" s="47">
        <v>42011</v>
      </c>
      <c r="S214" s="47">
        <v>42011</v>
      </c>
      <c r="T214" s="105"/>
    </row>
    <row r="215" spans="1:20" s="65" customFormat="1" ht="12.75">
      <c r="A215" s="235"/>
      <c r="B215" s="235"/>
      <c r="C215" s="251"/>
      <c r="D215" s="231"/>
      <c r="E215" s="231"/>
      <c r="F215" s="231"/>
      <c r="G215" s="96">
        <v>612</v>
      </c>
      <c r="H215" s="102">
        <v>70.9</v>
      </c>
      <c r="I215" s="102">
        <v>70.9</v>
      </c>
      <c r="J215" s="102"/>
      <c r="K215" s="102"/>
      <c r="L215" s="47"/>
      <c r="M215" s="47"/>
      <c r="N215" s="47"/>
      <c r="O215" s="47"/>
      <c r="P215" s="47"/>
      <c r="Q215" s="47"/>
      <c r="R215" s="47"/>
      <c r="S215" s="47"/>
      <c r="T215" s="105"/>
    </row>
    <row r="216" spans="1:20" s="65" customFormat="1" ht="25.5" customHeight="1">
      <c r="A216" s="224" t="s">
        <v>548</v>
      </c>
      <c r="B216" s="224" t="s">
        <v>896</v>
      </c>
      <c r="C216" s="80" t="s">
        <v>23</v>
      </c>
      <c r="D216" s="64" t="str">
        <f>D218</f>
        <v>079</v>
      </c>
      <c r="E216" s="64" t="str">
        <f>E218</f>
        <v>0701</v>
      </c>
      <c r="F216" s="64" t="str">
        <f>F218</f>
        <v>0110081280</v>
      </c>
      <c r="G216" s="96"/>
      <c r="H216" s="102">
        <f>H218+H220</f>
        <v>0</v>
      </c>
      <c r="I216" s="102">
        <f aca="true" t="shared" si="84" ref="I216:S216">I218+I220</f>
        <v>0</v>
      </c>
      <c r="J216" s="102">
        <f t="shared" si="84"/>
        <v>3725.2</v>
      </c>
      <c r="K216" s="102">
        <f t="shared" si="84"/>
        <v>3725</v>
      </c>
      <c r="L216" s="47">
        <f t="shared" si="84"/>
        <v>5706.2</v>
      </c>
      <c r="M216" s="47">
        <f t="shared" si="84"/>
        <v>5697.3</v>
      </c>
      <c r="N216" s="47">
        <f t="shared" si="84"/>
        <v>5696.9</v>
      </c>
      <c r="O216" s="47">
        <f t="shared" si="84"/>
        <v>5696.9</v>
      </c>
      <c r="P216" s="47">
        <f t="shared" si="84"/>
        <v>5600.6</v>
      </c>
      <c r="Q216" s="47">
        <f t="shared" si="84"/>
        <v>5600.6</v>
      </c>
      <c r="R216" s="47">
        <f t="shared" si="84"/>
        <v>0</v>
      </c>
      <c r="S216" s="47">
        <f t="shared" si="84"/>
        <v>0</v>
      </c>
      <c r="T216" s="105"/>
    </row>
    <row r="217" spans="1:20" s="65" customFormat="1" ht="25.5" customHeight="1">
      <c r="A217" s="225"/>
      <c r="B217" s="225"/>
      <c r="C217" s="53" t="s">
        <v>36</v>
      </c>
      <c r="D217" s="110"/>
      <c r="E217" s="110"/>
      <c r="F217" s="110"/>
      <c r="G217" s="96"/>
      <c r="H217" s="102"/>
      <c r="I217" s="102"/>
      <c r="J217" s="102"/>
      <c r="K217" s="102"/>
      <c r="L217" s="47"/>
      <c r="M217" s="47"/>
      <c r="N217" s="47"/>
      <c r="O217" s="47"/>
      <c r="P217" s="47"/>
      <c r="Q217" s="47"/>
      <c r="R217" s="47"/>
      <c r="S217" s="47"/>
      <c r="T217" s="105"/>
    </row>
    <row r="218" spans="1:20" s="65" customFormat="1" ht="12.75">
      <c r="A218" s="225"/>
      <c r="B218" s="225"/>
      <c r="C218" s="249" t="s">
        <v>158</v>
      </c>
      <c r="D218" s="227" t="s">
        <v>65</v>
      </c>
      <c r="E218" s="227" t="s">
        <v>163</v>
      </c>
      <c r="F218" s="227" t="s">
        <v>897</v>
      </c>
      <c r="G218" s="96">
        <v>610</v>
      </c>
      <c r="H218" s="102">
        <f>H219</f>
        <v>0</v>
      </c>
      <c r="I218" s="102">
        <f aca="true" t="shared" si="85" ref="I218:S218">I219</f>
        <v>0</v>
      </c>
      <c r="J218" s="102">
        <f t="shared" si="85"/>
        <v>3271.2</v>
      </c>
      <c r="K218" s="102">
        <f t="shared" si="85"/>
        <v>3271.1</v>
      </c>
      <c r="L218" s="47">
        <f t="shared" si="85"/>
        <v>4891.9</v>
      </c>
      <c r="M218" s="47">
        <f t="shared" si="85"/>
        <v>4891.8</v>
      </c>
      <c r="N218" s="47">
        <f t="shared" si="85"/>
        <v>4891.4</v>
      </c>
      <c r="O218" s="47">
        <f t="shared" si="85"/>
        <v>4891.4</v>
      </c>
      <c r="P218" s="47">
        <f t="shared" si="85"/>
        <v>4795.1</v>
      </c>
      <c r="Q218" s="47">
        <f t="shared" si="85"/>
        <v>4795.1</v>
      </c>
      <c r="R218" s="47">
        <f t="shared" si="85"/>
        <v>0</v>
      </c>
      <c r="S218" s="47">
        <f t="shared" si="85"/>
        <v>0</v>
      </c>
      <c r="T218" s="105"/>
    </row>
    <row r="219" spans="1:20" s="65" customFormat="1" ht="12.75">
      <c r="A219" s="225"/>
      <c r="B219" s="225"/>
      <c r="C219" s="250"/>
      <c r="D219" s="228"/>
      <c r="E219" s="228"/>
      <c r="F219" s="228"/>
      <c r="G219" s="96">
        <v>611</v>
      </c>
      <c r="H219" s="102">
        <v>0</v>
      </c>
      <c r="I219" s="102">
        <v>0</v>
      </c>
      <c r="J219" s="102">
        <v>3271.2</v>
      </c>
      <c r="K219" s="102">
        <v>3271.1</v>
      </c>
      <c r="L219" s="47">
        <v>4891.9</v>
      </c>
      <c r="M219" s="47">
        <v>4891.8</v>
      </c>
      <c r="N219" s="47">
        <v>4891.4</v>
      </c>
      <c r="O219" s="47">
        <v>4891.4</v>
      </c>
      <c r="P219" s="47">
        <v>4795.1</v>
      </c>
      <c r="Q219" s="47">
        <v>4795.1</v>
      </c>
      <c r="R219" s="47"/>
      <c r="S219" s="47"/>
      <c r="T219" s="105"/>
    </row>
    <row r="220" spans="1:20" s="65" customFormat="1" ht="12.75">
      <c r="A220" s="225"/>
      <c r="B220" s="225"/>
      <c r="C220" s="250"/>
      <c r="D220" s="228"/>
      <c r="E220" s="228"/>
      <c r="F220" s="228"/>
      <c r="G220" s="96">
        <v>240</v>
      </c>
      <c r="H220" s="102">
        <f>H221</f>
        <v>0</v>
      </c>
      <c r="I220" s="102">
        <f aca="true" t="shared" si="86" ref="I220:S220">I221</f>
        <v>0</v>
      </c>
      <c r="J220" s="102">
        <f t="shared" si="86"/>
        <v>454</v>
      </c>
      <c r="K220" s="102">
        <f t="shared" si="86"/>
        <v>453.9</v>
      </c>
      <c r="L220" s="47">
        <f t="shared" si="86"/>
        <v>814.3</v>
      </c>
      <c r="M220" s="47">
        <f t="shared" si="86"/>
        <v>805.5</v>
      </c>
      <c r="N220" s="47">
        <f t="shared" si="86"/>
        <v>805.5</v>
      </c>
      <c r="O220" s="47">
        <f t="shared" si="86"/>
        <v>805.5</v>
      </c>
      <c r="P220" s="47">
        <f t="shared" si="86"/>
        <v>805.5</v>
      </c>
      <c r="Q220" s="47">
        <f t="shared" si="86"/>
        <v>805.5</v>
      </c>
      <c r="R220" s="47">
        <f t="shared" si="86"/>
        <v>0</v>
      </c>
      <c r="S220" s="47">
        <f t="shared" si="86"/>
        <v>0</v>
      </c>
      <c r="T220" s="105"/>
    </row>
    <row r="221" spans="1:20" s="65" customFormat="1" ht="12.75">
      <c r="A221" s="235"/>
      <c r="B221" s="235"/>
      <c r="C221" s="251"/>
      <c r="D221" s="231"/>
      <c r="E221" s="231"/>
      <c r="F221" s="231"/>
      <c r="G221" s="96">
        <v>244</v>
      </c>
      <c r="H221" s="102">
        <v>0</v>
      </c>
      <c r="I221" s="102">
        <v>0</v>
      </c>
      <c r="J221" s="102">
        <v>454</v>
      </c>
      <c r="K221" s="102">
        <v>453.9</v>
      </c>
      <c r="L221" s="47">
        <v>814.3</v>
      </c>
      <c r="M221" s="47">
        <v>805.5</v>
      </c>
      <c r="N221" s="47">
        <v>805.5</v>
      </c>
      <c r="O221" s="47">
        <v>805.5</v>
      </c>
      <c r="P221" s="47">
        <v>805.5</v>
      </c>
      <c r="Q221" s="47">
        <v>805.5</v>
      </c>
      <c r="R221" s="47"/>
      <c r="S221" s="47"/>
      <c r="T221" s="105"/>
    </row>
    <row r="222" spans="1:20" s="65" customFormat="1" ht="24" customHeight="1">
      <c r="A222" s="224" t="s">
        <v>549</v>
      </c>
      <c r="B222" s="224" t="s">
        <v>896</v>
      </c>
      <c r="C222" s="80" t="s">
        <v>23</v>
      </c>
      <c r="D222" s="64" t="str">
        <f>D224</f>
        <v>079</v>
      </c>
      <c r="E222" s="64" t="str">
        <f>E224</f>
        <v>0702</v>
      </c>
      <c r="F222" s="64" t="str">
        <f>F224</f>
        <v>0110081280</v>
      </c>
      <c r="G222" s="96"/>
      <c r="H222" s="102">
        <f>H224+H226</f>
        <v>0</v>
      </c>
      <c r="I222" s="102">
        <f aca="true" t="shared" si="87" ref="I222:S222">I224+I226</f>
        <v>0</v>
      </c>
      <c r="J222" s="102">
        <f t="shared" si="87"/>
        <v>1700.3999999999999</v>
      </c>
      <c r="K222" s="102">
        <f t="shared" si="87"/>
        <v>1314.2</v>
      </c>
      <c r="L222" s="47">
        <f t="shared" si="87"/>
        <v>2923.6</v>
      </c>
      <c r="M222" s="47">
        <f t="shared" si="87"/>
        <v>2499.3999999999996</v>
      </c>
      <c r="N222" s="47">
        <f t="shared" si="87"/>
        <v>2535.7</v>
      </c>
      <c r="O222" s="47">
        <f t="shared" si="87"/>
        <v>2499.3999999999996</v>
      </c>
      <c r="P222" s="47">
        <f t="shared" si="87"/>
        <v>2483</v>
      </c>
      <c r="Q222" s="47">
        <f t="shared" si="87"/>
        <v>2472.3999999999996</v>
      </c>
      <c r="R222" s="47">
        <f t="shared" si="87"/>
        <v>0</v>
      </c>
      <c r="S222" s="47">
        <f t="shared" si="87"/>
        <v>0</v>
      </c>
      <c r="T222" s="105"/>
    </row>
    <row r="223" spans="1:20" s="65" customFormat="1" ht="24.75" customHeight="1">
      <c r="A223" s="225"/>
      <c r="B223" s="225"/>
      <c r="C223" s="53" t="s">
        <v>36</v>
      </c>
      <c r="D223" s="110"/>
      <c r="E223" s="110"/>
      <c r="F223" s="110"/>
      <c r="G223" s="96"/>
      <c r="H223" s="102"/>
      <c r="I223" s="102"/>
      <c r="J223" s="102"/>
      <c r="K223" s="102"/>
      <c r="L223" s="47"/>
      <c r="M223" s="47"/>
      <c r="N223" s="47"/>
      <c r="O223" s="47"/>
      <c r="P223" s="47"/>
      <c r="Q223" s="47"/>
      <c r="R223" s="47"/>
      <c r="S223" s="47"/>
      <c r="T223" s="105"/>
    </row>
    <row r="224" spans="1:20" s="65" customFormat="1" ht="12.75">
      <c r="A224" s="225"/>
      <c r="B224" s="225"/>
      <c r="C224" s="249" t="s">
        <v>158</v>
      </c>
      <c r="D224" s="227" t="s">
        <v>65</v>
      </c>
      <c r="E224" s="227" t="s">
        <v>66</v>
      </c>
      <c r="F224" s="227" t="s">
        <v>897</v>
      </c>
      <c r="G224" s="96">
        <v>610</v>
      </c>
      <c r="H224" s="102">
        <f>H225</f>
        <v>0</v>
      </c>
      <c r="I224" s="102">
        <f aca="true" t="shared" si="88" ref="I224:S224">I225</f>
        <v>0</v>
      </c>
      <c r="J224" s="102">
        <f t="shared" si="88"/>
        <v>1574.1</v>
      </c>
      <c r="K224" s="102">
        <f t="shared" si="88"/>
        <v>1188.9</v>
      </c>
      <c r="L224" s="47">
        <f t="shared" si="88"/>
        <v>2718.7</v>
      </c>
      <c r="M224" s="47">
        <f t="shared" si="88"/>
        <v>2298.2</v>
      </c>
      <c r="N224" s="47">
        <f t="shared" si="88"/>
        <v>2334.5</v>
      </c>
      <c r="O224" s="47">
        <f t="shared" si="88"/>
        <v>2298.2</v>
      </c>
      <c r="P224" s="47">
        <f t="shared" si="88"/>
        <v>2281.8</v>
      </c>
      <c r="Q224" s="47">
        <f t="shared" si="88"/>
        <v>2271.2</v>
      </c>
      <c r="R224" s="47">
        <f t="shared" si="88"/>
        <v>0</v>
      </c>
      <c r="S224" s="47">
        <f t="shared" si="88"/>
        <v>0</v>
      </c>
      <c r="T224" s="105"/>
    </row>
    <row r="225" spans="1:20" s="65" customFormat="1" ht="12.75">
      <c r="A225" s="225"/>
      <c r="B225" s="225"/>
      <c r="C225" s="250"/>
      <c r="D225" s="228"/>
      <c r="E225" s="228"/>
      <c r="F225" s="228"/>
      <c r="G225" s="96">
        <v>611</v>
      </c>
      <c r="H225" s="102">
        <v>0</v>
      </c>
      <c r="I225" s="102">
        <v>0</v>
      </c>
      <c r="J225" s="102">
        <v>1574.1</v>
      </c>
      <c r="K225" s="102">
        <v>1188.9</v>
      </c>
      <c r="L225" s="47">
        <v>2718.7</v>
      </c>
      <c r="M225" s="47">
        <v>2298.2</v>
      </c>
      <c r="N225" s="47">
        <v>2334.5</v>
      </c>
      <c r="O225" s="47">
        <v>2298.2</v>
      </c>
      <c r="P225" s="47">
        <v>2281.8</v>
      </c>
      <c r="Q225" s="47">
        <v>2271.2</v>
      </c>
      <c r="R225" s="47">
        <v>0</v>
      </c>
      <c r="S225" s="47">
        <v>0</v>
      </c>
      <c r="T225" s="105"/>
    </row>
    <row r="226" spans="1:20" s="65" customFormat="1" ht="12.75">
      <c r="A226" s="225"/>
      <c r="B226" s="225"/>
      <c r="C226" s="250"/>
      <c r="D226" s="228"/>
      <c r="E226" s="228"/>
      <c r="F226" s="228"/>
      <c r="G226" s="96">
        <v>240</v>
      </c>
      <c r="H226" s="102">
        <f>H227</f>
        <v>0</v>
      </c>
      <c r="I226" s="102">
        <f aca="true" t="shared" si="89" ref="I226:S226">I227</f>
        <v>0</v>
      </c>
      <c r="J226" s="102">
        <f t="shared" si="89"/>
        <v>126.3</v>
      </c>
      <c r="K226" s="102">
        <f t="shared" si="89"/>
        <v>125.3</v>
      </c>
      <c r="L226" s="47">
        <f t="shared" si="89"/>
        <v>204.9</v>
      </c>
      <c r="M226" s="47">
        <f t="shared" si="89"/>
        <v>201.2</v>
      </c>
      <c r="N226" s="47">
        <f t="shared" si="89"/>
        <v>201.2</v>
      </c>
      <c r="O226" s="47">
        <f t="shared" si="89"/>
        <v>201.2</v>
      </c>
      <c r="P226" s="47">
        <f t="shared" si="89"/>
        <v>201.2</v>
      </c>
      <c r="Q226" s="47">
        <f t="shared" si="89"/>
        <v>201.2</v>
      </c>
      <c r="R226" s="47">
        <f t="shared" si="89"/>
        <v>0</v>
      </c>
      <c r="S226" s="47">
        <f t="shared" si="89"/>
        <v>0</v>
      </c>
      <c r="T226" s="105"/>
    </row>
    <row r="227" spans="1:20" s="65" customFormat="1" ht="12.75">
      <c r="A227" s="235"/>
      <c r="B227" s="235"/>
      <c r="C227" s="251"/>
      <c r="D227" s="231"/>
      <c r="E227" s="231"/>
      <c r="F227" s="231"/>
      <c r="G227" s="96">
        <v>244</v>
      </c>
      <c r="H227" s="102">
        <v>0</v>
      </c>
      <c r="I227" s="102">
        <v>0</v>
      </c>
      <c r="J227" s="102">
        <v>126.3</v>
      </c>
      <c r="K227" s="102">
        <v>125.3</v>
      </c>
      <c r="L227" s="47">
        <v>204.9</v>
      </c>
      <c r="M227" s="47">
        <v>201.2</v>
      </c>
      <c r="N227" s="47">
        <v>201.2</v>
      </c>
      <c r="O227" s="47">
        <v>201.2</v>
      </c>
      <c r="P227" s="47">
        <v>201.2</v>
      </c>
      <c r="Q227" s="47">
        <v>201.2</v>
      </c>
      <c r="R227" s="47"/>
      <c r="S227" s="47"/>
      <c r="T227" s="105"/>
    </row>
    <row r="228" spans="1:20" s="65" customFormat="1" ht="25.5" customHeight="1">
      <c r="A228" s="224" t="s">
        <v>550</v>
      </c>
      <c r="B228" s="224" t="s">
        <v>896</v>
      </c>
      <c r="C228" s="80" t="s">
        <v>23</v>
      </c>
      <c r="D228" s="64" t="str">
        <f>D230</f>
        <v>079</v>
      </c>
      <c r="E228" s="64" t="str">
        <f>E230</f>
        <v>0703</v>
      </c>
      <c r="F228" s="64" t="str">
        <f>F230</f>
        <v>0110081280</v>
      </c>
      <c r="G228" s="96"/>
      <c r="H228" s="102">
        <f>H230+H233</f>
        <v>0</v>
      </c>
      <c r="I228" s="102">
        <f aca="true" t="shared" si="90" ref="I228:S228">I230+I233</f>
        <v>0</v>
      </c>
      <c r="J228" s="102">
        <f t="shared" si="90"/>
        <v>110.20000000000002</v>
      </c>
      <c r="K228" s="102">
        <f t="shared" si="90"/>
        <v>66.60000000000001</v>
      </c>
      <c r="L228" s="47">
        <f t="shared" si="90"/>
        <v>209.2</v>
      </c>
      <c r="M228" s="47">
        <f t="shared" si="90"/>
        <v>209.2</v>
      </c>
      <c r="N228" s="47">
        <f t="shared" si="90"/>
        <v>209.2</v>
      </c>
      <c r="O228" s="47">
        <f t="shared" si="90"/>
        <v>209.2</v>
      </c>
      <c r="P228" s="47">
        <f t="shared" si="90"/>
        <v>209.2</v>
      </c>
      <c r="Q228" s="47">
        <f t="shared" si="90"/>
        <v>209.2</v>
      </c>
      <c r="R228" s="47">
        <f t="shared" si="90"/>
        <v>0</v>
      </c>
      <c r="S228" s="47">
        <f t="shared" si="90"/>
        <v>0</v>
      </c>
      <c r="T228" s="105"/>
    </row>
    <row r="229" spans="1:20" s="65" customFormat="1" ht="24" customHeight="1">
      <c r="A229" s="225"/>
      <c r="B229" s="225"/>
      <c r="C229" s="53" t="s">
        <v>36</v>
      </c>
      <c r="D229" s="110"/>
      <c r="E229" s="110"/>
      <c r="F229" s="110"/>
      <c r="G229" s="96"/>
      <c r="H229" s="102"/>
      <c r="I229" s="102"/>
      <c r="J229" s="102"/>
      <c r="K229" s="102"/>
      <c r="L229" s="47"/>
      <c r="M229" s="47"/>
      <c r="N229" s="47"/>
      <c r="O229" s="47"/>
      <c r="P229" s="47"/>
      <c r="Q229" s="47"/>
      <c r="R229" s="47"/>
      <c r="S229" s="47"/>
      <c r="T229" s="105"/>
    </row>
    <row r="230" spans="1:20" s="65" customFormat="1" ht="12.75">
      <c r="A230" s="225"/>
      <c r="B230" s="225"/>
      <c r="C230" s="249" t="s">
        <v>158</v>
      </c>
      <c r="D230" s="227" t="s">
        <v>65</v>
      </c>
      <c r="E230" s="227" t="s">
        <v>265</v>
      </c>
      <c r="F230" s="227" t="s">
        <v>897</v>
      </c>
      <c r="G230" s="96">
        <v>110</v>
      </c>
      <c r="H230" s="102">
        <f>SUM(H231:H232)</f>
        <v>0</v>
      </c>
      <c r="I230" s="102">
        <f aca="true" t="shared" si="91" ref="I230:S230">SUM(I231:I232)</f>
        <v>0</v>
      </c>
      <c r="J230" s="102">
        <f t="shared" si="91"/>
        <v>72.30000000000001</v>
      </c>
      <c r="K230" s="102">
        <f t="shared" si="91"/>
        <v>62.800000000000004</v>
      </c>
      <c r="L230" s="47">
        <f t="shared" si="91"/>
        <v>72.2</v>
      </c>
      <c r="M230" s="47">
        <f t="shared" si="91"/>
        <v>72.2</v>
      </c>
      <c r="N230" s="47">
        <f t="shared" si="91"/>
        <v>72.2</v>
      </c>
      <c r="O230" s="47">
        <f t="shared" si="91"/>
        <v>72.2</v>
      </c>
      <c r="P230" s="47">
        <f t="shared" si="91"/>
        <v>72.2</v>
      </c>
      <c r="Q230" s="47">
        <f t="shared" si="91"/>
        <v>72.2</v>
      </c>
      <c r="R230" s="47">
        <f t="shared" si="91"/>
        <v>0</v>
      </c>
      <c r="S230" s="47">
        <f t="shared" si="91"/>
        <v>0</v>
      </c>
      <c r="T230" s="105"/>
    </row>
    <row r="231" spans="1:20" s="65" customFormat="1" ht="12.75">
      <c r="A231" s="225"/>
      <c r="B231" s="225"/>
      <c r="C231" s="250"/>
      <c r="D231" s="228"/>
      <c r="E231" s="228"/>
      <c r="F231" s="228"/>
      <c r="G231" s="96">
        <v>112</v>
      </c>
      <c r="H231" s="102"/>
      <c r="I231" s="102"/>
      <c r="J231" s="102">
        <v>26.1</v>
      </c>
      <c r="K231" s="102">
        <v>16.6</v>
      </c>
      <c r="L231" s="47">
        <v>26</v>
      </c>
      <c r="M231" s="47">
        <v>26</v>
      </c>
      <c r="N231" s="47">
        <v>26</v>
      </c>
      <c r="O231" s="47">
        <v>26</v>
      </c>
      <c r="P231" s="47">
        <v>26</v>
      </c>
      <c r="Q231" s="47">
        <v>26</v>
      </c>
      <c r="R231" s="47"/>
      <c r="S231" s="47"/>
      <c r="T231" s="105"/>
    </row>
    <row r="232" spans="1:20" s="65" customFormat="1" ht="12.75">
      <c r="A232" s="225"/>
      <c r="B232" s="225"/>
      <c r="C232" s="250"/>
      <c r="D232" s="228"/>
      <c r="E232" s="228"/>
      <c r="F232" s="228"/>
      <c r="G232" s="96">
        <v>113</v>
      </c>
      <c r="H232" s="102"/>
      <c r="I232" s="102"/>
      <c r="J232" s="102">
        <v>46.2</v>
      </c>
      <c r="K232" s="102">
        <v>46.2</v>
      </c>
      <c r="L232" s="47">
        <v>46.2</v>
      </c>
      <c r="M232" s="47">
        <v>46.2</v>
      </c>
      <c r="N232" s="47">
        <v>46.2</v>
      </c>
      <c r="O232" s="47">
        <v>46.2</v>
      </c>
      <c r="P232" s="47">
        <v>46.2</v>
      </c>
      <c r="Q232" s="47">
        <v>46.2</v>
      </c>
      <c r="R232" s="47"/>
      <c r="S232" s="47"/>
      <c r="T232" s="105"/>
    </row>
    <row r="233" spans="1:20" s="65" customFormat="1" ht="12.75">
      <c r="A233" s="225"/>
      <c r="B233" s="225"/>
      <c r="C233" s="250"/>
      <c r="D233" s="228"/>
      <c r="E233" s="228"/>
      <c r="F233" s="228"/>
      <c r="G233" s="96">
        <v>240</v>
      </c>
      <c r="H233" s="102">
        <f>H234</f>
        <v>0</v>
      </c>
      <c r="I233" s="102">
        <f aca="true" t="shared" si="92" ref="I233:S233">I234</f>
        <v>0</v>
      </c>
      <c r="J233" s="102">
        <f t="shared" si="92"/>
        <v>37.9</v>
      </c>
      <c r="K233" s="102">
        <f t="shared" si="92"/>
        <v>3.8</v>
      </c>
      <c r="L233" s="47">
        <f t="shared" si="92"/>
        <v>137</v>
      </c>
      <c r="M233" s="47">
        <f t="shared" si="92"/>
        <v>137</v>
      </c>
      <c r="N233" s="47">
        <f t="shared" si="92"/>
        <v>137</v>
      </c>
      <c r="O233" s="47">
        <f t="shared" si="92"/>
        <v>137</v>
      </c>
      <c r="P233" s="47">
        <f t="shared" si="92"/>
        <v>137</v>
      </c>
      <c r="Q233" s="47">
        <f t="shared" si="92"/>
        <v>137</v>
      </c>
      <c r="R233" s="47">
        <f t="shared" si="92"/>
        <v>0</v>
      </c>
      <c r="S233" s="47">
        <f t="shared" si="92"/>
        <v>0</v>
      </c>
      <c r="T233" s="105"/>
    </row>
    <row r="234" spans="1:20" s="65" customFormat="1" ht="12.75">
      <c r="A234" s="235"/>
      <c r="B234" s="235"/>
      <c r="C234" s="251"/>
      <c r="D234" s="231"/>
      <c r="E234" s="231"/>
      <c r="F234" s="231"/>
      <c r="G234" s="96">
        <v>244</v>
      </c>
      <c r="H234" s="102"/>
      <c r="I234" s="102"/>
      <c r="J234" s="102">
        <v>37.9</v>
      </c>
      <c r="K234" s="102">
        <v>3.8</v>
      </c>
      <c r="L234" s="47">
        <v>137</v>
      </c>
      <c r="M234" s="47">
        <v>137</v>
      </c>
      <c r="N234" s="47">
        <v>137</v>
      </c>
      <c r="O234" s="47">
        <v>137</v>
      </c>
      <c r="P234" s="47">
        <v>137</v>
      </c>
      <c r="Q234" s="47">
        <v>137</v>
      </c>
      <c r="R234" s="47">
        <v>0</v>
      </c>
      <c r="S234" s="47">
        <v>0</v>
      </c>
      <c r="T234" s="105"/>
    </row>
    <row r="235" spans="1:20" s="65" customFormat="1" ht="24" customHeight="1">
      <c r="A235" s="224" t="s">
        <v>553</v>
      </c>
      <c r="B235" s="224" t="s">
        <v>898</v>
      </c>
      <c r="C235" s="80" t="s">
        <v>23</v>
      </c>
      <c r="D235" s="64" t="str">
        <f>D237</f>
        <v>079</v>
      </c>
      <c r="E235" s="64" t="str">
        <f>E237</f>
        <v>0709</v>
      </c>
      <c r="F235" s="64" t="str">
        <f>F237</f>
        <v>0110081290</v>
      </c>
      <c r="G235" s="96"/>
      <c r="H235" s="102">
        <f>H237</f>
        <v>0</v>
      </c>
      <c r="I235" s="102">
        <f aca="true" t="shared" si="93" ref="I235:S235">I237</f>
        <v>0</v>
      </c>
      <c r="J235" s="102">
        <f t="shared" si="93"/>
        <v>150</v>
      </c>
      <c r="K235" s="102">
        <f t="shared" si="93"/>
        <v>150</v>
      </c>
      <c r="L235" s="47">
        <f t="shared" si="93"/>
        <v>150</v>
      </c>
      <c r="M235" s="47">
        <f t="shared" si="93"/>
        <v>150</v>
      </c>
      <c r="N235" s="47">
        <f t="shared" si="93"/>
        <v>150</v>
      </c>
      <c r="O235" s="47">
        <f t="shared" si="93"/>
        <v>150</v>
      </c>
      <c r="P235" s="47">
        <f t="shared" si="93"/>
        <v>150</v>
      </c>
      <c r="Q235" s="47">
        <f t="shared" si="93"/>
        <v>150</v>
      </c>
      <c r="R235" s="47">
        <f t="shared" si="93"/>
        <v>0</v>
      </c>
      <c r="S235" s="47">
        <f t="shared" si="93"/>
        <v>0</v>
      </c>
      <c r="T235" s="105"/>
    </row>
    <row r="236" spans="1:20" s="65" customFormat="1" ht="24.75" customHeight="1">
      <c r="A236" s="225"/>
      <c r="B236" s="225"/>
      <c r="C236" s="53" t="s">
        <v>36</v>
      </c>
      <c r="D236" s="110"/>
      <c r="E236" s="110"/>
      <c r="F236" s="110"/>
      <c r="G236" s="96"/>
      <c r="H236" s="102"/>
      <c r="I236" s="102"/>
      <c r="J236" s="102"/>
      <c r="K236" s="102"/>
      <c r="L236" s="47"/>
      <c r="M236" s="47"/>
      <c r="N236" s="47"/>
      <c r="O236" s="47"/>
      <c r="P236" s="47"/>
      <c r="Q236" s="47"/>
      <c r="R236" s="47"/>
      <c r="S236" s="47"/>
      <c r="T236" s="105"/>
    </row>
    <row r="237" spans="1:20" s="65" customFormat="1" ht="12.75">
      <c r="A237" s="225"/>
      <c r="B237" s="225"/>
      <c r="C237" s="249" t="s">
        <v>158</v>
      </c>
      <c r="D237" s="107" t="s">
        <v>65</v>
      </c>
      <c r="E237" s="107" t="s">
        <v>168</v>
      </c>
      <c r="F237" s="107" t="s">
        <v>266</v>
      </c>
      <c r="G237" s="96">
        <v>240</v>
      </c>
      <c r="H237" s="102">
        <f>H238</f>
        <v>0</v>
      </c>
      <c r="I237" s="102">
        <f aca="true" t="shared" si="94" ref="I237:S237">I238</f>
        <v>0</v>
      </c>
      <c r="J237" s="102">
        <f t="shared" si="94"/>
        <v>150</v>
      </c>
      <c r="K237" s="102">
        <f t="shared" si="94"/>
        <v>150</v>
      </c>
      <c r="L237" s="47">
        <f t="shared" si="94"/>
        <v>150</v>
      </c>
      <c r="M237" s="47">
        <f t="shared" si="94"/>
        <v>150</v>
      </c>
      <c r="N237" s="47">
        <f t="shared" si="94"/>
        <v>150</v>
      </c>
      <c r="O237" s="47">
        <f t="shared" si="94"/>
        <v>150</v>
      </c>
      <c r="P237" s="47">
        <f t="shared" si="94"/>
        <v>150</v>
      </c>
      <c r="Q237" s="47">
        <f t="shared" si="94"/>
        <v>150</v>
      </c>
      <c r="R237" s="47">
        <f t="shared" si="94"/>
        <v>0</v>
      </c>
      <c r="S237" s="47">
        <f t="shared" si="94"/>
        <v>0</v>
      </c>
      <c r="T237" s="105"/>
    </row>
    <row r="238" spans="1:20" s="65" customFormat="1" ht="12.75">
      <c r="A238" s="235"/>
      <c r="B238" s="235"/>
      <c r="C238" s="251"/>
      <c r="D238" s="104"/>
      <c r="E238" s="104"/>
      <c r="F238" s="104"/>
      <c r="G238" s="96">
        <v>244</v>
      </c>
      <c r="H238" s="102"/>
      <c r="I238" s="102"/>
      <c r="J238" s="102">
        <v>150</v>
      </c>
      <c r="K238" s="102">
        <v>150</v>
      </c>
      <c r="L238" s="47">
        <v>150</v>
      </c>
      <c r="M238" s="47">
        <v>150</v>
      </c>
      <c r="N238" s="47">
        <v>150</v>
      </c>
      <c r="O238" s="47">
        <v>150</v>
      </c>
      <c r="P238" s="47">
        <v>150</v>
      </c>
      <c r="Q238" s="47">
        <v>150</v>
      </c>
      <c r="R238" s="47">
        <v>0</v>
      </c>
      <c r="S238" s="47">
        <v>0</v>
      </c>
      <c r="T238" s="105"/>
    </row>
    <row r="239" spans="1:20" s="65" customFormat="1" ht="25.5" customHeight="1">
      <c r="A239" s="224" t="s">
        <v>575</v>
      </c>
      <c r="B239" s="224" t="s">
        <v>899</v>
      </c>
      <c r="C239" s="80" t="s">
        <v>23</v>
      </c>
      <c r="D239" s="64" t="str">
        <f>D241</f>
        <v>079</v>
      </c>
      <c r="E239" s="64" t="str">
        <f>E241</f>
        <v>0702</v>
      </c>
      <c r="F239" s="64" t="str">
        <f>F241</f>
        <v>0110081360</v>
      </c>
      <c r="G239" s="96"/>
      <c r="H239" s="102">
        <f>H241</f>
        <v>0</v>
      </c>
      <c r="I239" s="102">
        <f aca="true" t="shared" si="95" ref="I239:S239">I241</f>
        <v>0</v>
      </c>
      <c r="J239" s="102">
        <f t="shared" si="95"/>
        <v>115.6</v>
      </c>
      <c r="K239" s="102">
        <f t="shared" si="95"/>
        <v>36.2</v>
      </c>
      <c r="L239" s="47">
        <f t="shared" si="95"/>
        <v>115.6</v>
      </c>
      <c r="M239" s="47">
        <f t="shared" si="95"/>
        <v>93.4</v>
      </c>
      <c r="N239" s="47">
        <f t="shared" si="95"/>
        <v>93.4</v>
      </c>
      <c r="O239" s="47">
        <f t="shared" si="95"/>
        <v>93.4</v>
      </c>
      <c r="P239" s="47">
        <f t="shared" si="95"/>
        <v>93.4</v>
      </c>
      <c r="Q239" s="47">
        <f t="shared" si="95"/>
        <v>93.4</v>
      </c>
      <c r="R239" s="47">
        <f t="shared" si="95"/>
        <v>0</v>
      </c>
      <c r="S239" s="47">
        <f t="shared" si="95"/>
        <v>0</v>
      </c>
      <c r="T239" s="105"/>
    </row>
    <row r="240" spans="1:20" s="65" customFormat="1" ht="23.25" customHeight="1">
      <c r="A240" s="225"/>
      <c r="B240" s="225"/>
      <c r="C240" s="80" t="s">
        <v>36</v>
      </c>
      <c r="D240" s="106"/>
      <c r="E240" s="106"/>
      <c r="F240" s="106"/>
      <c r="G240" s="96"/>
      <c r="H240" s="102"/>
      <c r="I240" s="102"/>
      <c r="J240" s="102"/>
      <c r="K240" s="102"/>
      <c r="L240" s="47"/>
      <c r="M240" s="47"/>
      <c r="N240" s="47"/>
      <c r="O240" s="47"/>
      <c r="P240" s="47"/>
      <c r="Q240" s="47"/>
      <c r="R240" s="47"/>
      <c r="S240" s="47"/>
      <c r="T240" s="105"/>
    </row>
    <row r="241" spans="1:20" s="65" customFormat="1" ht="12.75">
      <c r="A241" s="225"/>
      <c r="B241" s="225"/>
      <c r="C241" s="249" t="s">
        <v>158</v>
      </c>
      <c r="D241" s="227" t="s">
        <v>65</v>
      </c>
      <c r="E241" s="227" t="s">
        <v>66</v>
      </c>
      <c r="F241" s="227" t="s">
        <v>900</v>
      </c>
      <c r="G241" s="96">
        <v>240</v>
      </c>
      <c r="H241" s="102">
        <f>H242</f>
        <v>0</v>
      </c>
      <c r="I241" s="102">
        <f aca="true" t="shared" si="96" ref="I241:S241">I242</f>
        <v>0</v>
      </c>
      <c r="J241" s="102">
        <f t="shared" si="96"/>
        <v>115.6</v>
      </c>
      <c r="K241" s="102">
        <f t="shared" si="96"/>
        <v>36.2</v>
      </c>
      <c r="L241" s="47">
        <f t="shared" si="96"/>
        <v>115.6</v>
      </c>
      <c r="M241" s="47">
        <f t="shared" si="96"/>
        <v>93.4</v>
      </c>
      <c r="N241" s="47">
        <f t="shared" si="96"/>
        <v>93.4</v>
      </c>
      <c r="O241" s="47">
        <f t="shared" si="96"/>
        <v>93.4</v>
      </c>
      <c r="P241" s="47">
        <f t="shared" si="96"/>
        <v>93.4</v>
      </c>
      <c r="Q241" s="47">
        <f t="shared" si="96"/>
        <v>93.4</v>
      </c>
      <c r="R241" s="47">
        <f t="shared" si="96"/>
        <v>0</v>
      </c>
      <c r="S241" s="47">
        <f t="shared" si="96"/>
        <v>0</v>
      </c>
      <c r="T241" s="105"/>
    </row>
    <row r="242" spans="1:20" s="65" customFormat="1" ht="12.75">
      <c r="A242" s="225"/>
      <c r="B242" s="235"/>
      <c r="C242" s="251"/>
      <c r="D242" s="231"/>
      <c r="E242" s="231"/>
      <c r="F242" s="231"/>
      <c r="G242" s="96">
        <v>244</v>
      </c>
      <c r="H242" s="102"/>
      <c r="I242" s="102"/>
      <c r="J242" s="102">
        <v>115.6</v>
      </c>
      <c r="K242" s="102">
        <v>36.2</v>
      </c>
      <c r="L242" s="47">
        <v>115.6</v>
      </c>
      <c r="M242" s="47">
        <v>93.4</v>
      </c>
      <c r="N242" s="47">
        <v>93.4</v>
      </c>
      <c r="O242" s="47">
        <v>93.4</v>
      </c>
      <c r="P242" s="47">
        <v>93.4</v>
      </c>
      <c r="Q242" s="47">
        <v>93.4</v>
      </c>
      <c r="R242" s="47"/>
      <c r="S242" s="47"/>
      <c r="T242" s="105"/>
    </row>
    <row r="243" spans="1:20" s="65" customFormat="1" ht="23.25" customHeight="1">
      <c r="A243" s="224" t="s">
        <v>602</v>
      </c>
      <c r="B243" s="224" t="s">
        <v>901</v>
      </c>
      <c r="C243" s="80" t="s">
        <v>23</v>
      </c>
      <c r="D243" s="64" t="str">
        <f>D245</f>
        <v>079</v>
      </c>
      <c r="E243" s="64" t="str">
        <f>E245</f>
        <v>0701</v>
      </c>
      <c r="F243" s="64" t="str">
        <f>F245</f>
        <v>0110081520</v>
      </c>
      <c r="G243" s="96"/>
      <c r="H243" s="102">
        <f>H245+H248</f>
        <v>0</v>
      </c>
      <c r="I243" s="102">
        <f aca="true" t="shared" si="97" ref="I243:S243">I245+I248</f>
        <v>0</v>
      </c>
      <c r="J243" s="102">
        <f t="shared" si="97"/>
        <v>5248</v>
      </c>
      <c r="K243" s="102">
        <f t="shared" si="97"/>
        <v>0</v>
      </c>
      <c r="L243" s="47">
        <f t="shared" si="97"/>
        <v>4040</v>
      </c>
      <c r="M243" s="47">
        <f t="shared" si="97"/>
        <v>0</v>
      </c>
      <c r="N243" s="47">
        <f t="shared" si="97"/>
        <v>2517.0000000000005</v>
      </c>
      <c r="O243" s="47">
        <f t="shared" si="97"/>
        <v>0</v>
      </c>
      <c r="P243" s="47">
        <f t="shared" si="97"/>
        <v>0</v>
      </c>
      <c r="Q243" s="47">
        <f t="shared" si="97"/>
        <v>0</v>
      </c>
      <c r="R243" s="47">
        <f t="shared" si="97"/>
        <v>0</v>
      </c>
      <c r="S243" s="47">
        <f t="shared" si="97"/>
        <v>0</v>
      </c>
      <c r="T243" s="105"/>
    </row>
    <row r="244" spans="1:20" s="65" customFormat="1" ht="24.75" customHeight="1">
      <c r="A244" s="225"/>
      <c r="B244" s="225"/>
      <c r="C244" s="53" t="s">
        <v>36</v>
      </c>
      <c r="D244" s="110"/>
      <c r="E244" s="110"/>
      <c r="F244" s="110"/>
      <c r="G244" s="96"/>
      <c r="H244" s="102"/>
      <c r="I244" s="102"/>
      <c r="J244" s="102"/>
      <c r="K244" s="102"/>
      <c r="L244" s="47"/>
      <c r="M244" s="47"/>
      <c r="N244" s="47"/>
      <c r="O244" s="47"/>
      <c r="P244" s="47"/>
      <c r="Q244" s="47"/>
      <c r="R244" s="47"/>
      <c r="S244" s="47"/>
      <c r="T244" s="105"/>
    </row>
    <row r="245" spans="1:20" s="65" customFormat="1" ht="12.75">
      <c r="A245" s="225"/>
      <c r="B245" s="225"/>
      <c r="C245" s="249" t="s">
        <v>158</v>
      </c>
      <c r="D245" s="227" t="s">
        <v>65</v>
      </c>
      <c r="E245" s="227" t="s">
        <v>163</v>
      </c>
      <c r="F245" s="227" t="s">
        <v>902</v>
      </c>
      <c r="G245" s="96">
        <v>110</v>
      </c>
      <c r="H245" s="102">
        <f>SUM(H246:H247)</f>
        <v>0</v>
      </c>
      <c r="I245" s="102">
        <f aca="true" t="shared" si="98" ref="I245:S245">SUM(I246:I247)</f>
        <v>0</v>
      </c>
      <c r="J245" s="102">
        <f t="shared" si="98"/>
        <v>2797.8</v>
      </c>
      <c r="K245" s="102">
        <f t="shared" si="98"/>
        <v>0</v>
      </c>
      <c r="L245" s="47">
        <f t="shared" si="98"/>
        <v>2797.8</v>
      </c>
      <c r="M245" s="47">
        <f t="shared" si="98"/>
        <v>0</v>
      </c>
      <c r="N245" s="47">
        <f t="shared" si="98"/>
        <v>2228.1000000000004</v>
      </c>
      <c r="O245" s="47">
        <f t="shared" si="98"/>
        <v>0</v>
      </c>
      <c r="P245" s="47">
        <f t="shared" si="98"/>
        <v>0</v>
      </c>
      <c r="Q245" s="47">
        <f t="shared" si="98"/>
        <v>0</v>
      </c>
      <c r="R245" s="47">
        <f t="shared" si="98"/>
        <v>0</v>
      </c>
      <c r="S245" s="47">
        <f t="shared" si="98"/>
        <v>0</v>
      </c>
      <c r="T245" s="105"/>
    </row>
    <row r="246" spans="1:20" s="65" customFormat="1" ht="12.75">
      <c r="A246" s="225"/>
      <c r="B246" s="225"/>
      <c r="C246" s="250"/>
      <c r="D246" s="228"/>
      <c r="E246" s="228"/>
      <c r="F246" s="228"/>
      <c r="G246" s="96">
        <v>111</v>
      </c>
      <c r="H246" s="102"/>
      <c r="I246" s="102"/>
      <c r="J246" s="102">
        <v>2148.8</v>
      </c>
      <c r="K246" s="102"/>
      <c r="L246" s="47">
        <v>2148.8</v>
      </c>
      <c r="M246" s="47"/>
      <c r="N246" s="47">
        <v>1586.9</v>
      </c>
      <c r="O246" s="47"/>
      <c r="P246" s="47"/>
      <c r="Q246" s="47"/>
      <c r="R246" s="47"/>
      <c r="S246" s="47"/>
      <c r="T246" s="105"/>
    </row>
    <row r="247" spans="1:20" s="65" customFormat="1" ht="12.75">
      <c r="A247" s="225"/>
      <c r="B247" s="225"/>
      <c r="C247" s="250"/>
      <c r="D247" s="228"/>
      <c r="E247" s="228"/>
      <c r="F247" s="228"/>
      <c r="G247" s="96">
        <v>119</v>
      </c>
      <c r="H247" s="102"/>
      <c r="I247" s="102"/>
      <c r="J247" s="102">
        <v>649</v>
      </c>
      <c r="K247" s="102"/>
      <c r="L247" s="47">
        <v>649</v>
      </c>
      <c r="M247" s="47"/>
      <c r="N247" s="47">
        <v>641.2</v>
      </c>
      <c r="O247" s="47"/>
      <c r="P247" s="47"/>
      <c r="Q247" s="47"/>
      <c r="R247" s="47"/>
      <c r="S247" s="47"/>
      <c r="T247" s="105"/>
    </row>
    <row r="248" spans="1:20" s="65" customFormat="1" ht="12.75">
      <c r="A248" s="225"/>
      <c r="B248" s="225"/>
      <c r="C248" s="250"/>
      <c r="D248" s="228"/>
      <c r="E248" s="228"/>
      <c r="F248" s="228"/>
      <c r="G248" s="96">
        <v>610</v>
      </c>
      <c r="H248" s="102">
        <f>H249</f>
        <v>0</v>
      </c>
      <c r="I248" s="102">
        <f aca="true" t="shared" si="99" ref="I248:S248">I249</f>
        <v>0</v>
      </c>
      <c r="J248" s="102">
        <f t="shared" si="99"/>
        <v>2450.2</v>
      </c>
      <c r="K248" s="102">
        <f t="shared" si="99"/>
        <v>0</v>
      </c>
      <c r="L248" s="47">
        <f t="shared" si="99"/>
        <v>1242.2</v>
      </c>
      <c r="M248" s="47">
        <f t="shared" si="99"/>
        <v>0</v>
      </c>
      <c r="N248" s="47">
        <f t="shared" si="99"/>
        <v>288.9</v>
      </c>
      <c r="O248" s="47">
        <f t="shared" si="99"/>
        <v>0</v>
      </c>
      <c r="P248" s="47">
        <f t="shared" si="99"/>
        <v>0</v>
      </c>
      <c r="Q248" s="47">
        <f t="shared" si="99"/>
        <v>0</v>
      </c>
      <c r="R248" s="47">
        <f t="shared" si="99"/>
        <v>0</v>
      </c>
      <c r="S248" s="47">
        <f t="shared" si="99"/>
        <v>0</v>
      </c>
      <c r="T248" s="105"/>
    </row>
    <row r="249" spans="1:20" s="65" customFormat="1" ht="12.75">
      <c r="A249" s="235"/>
      <c r="B249" s="235"/>
      <c r="C249" s="251"/>
      <c r="D249" s="231"/>
      <c r="E249" s="231"/>
      <c r="F249" s="231"/>
      <c r="G249" s="96">
        <v>611</v>
      </c>
      <c r="H249" s="102"/>
      <c r="I249" s="102"/>
      <c r="J249" s="102">
        <v>2450.2</v>
      </c>
      <c r="K249" s="102"/>
      <c r="L249" s="47">
        <v>1242.2</v>
      </c>
      <c r="M249" s="47"/>
      <c r="N249" s="47">
        <v>288.9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105"/>
    </row>
    <row r="250" spans="1:20" s="65" customFormat="1" ht="23.25" customHeight="1">
      <c r="A250" s="224" t="s">
        <v>903</v>
      </c>
      <c r="B250" s="224" t="s">
        <v>901</v>
      </c>
      <c r="C250" s="80" t="s">
        <v>23</v>
      </c>
      <c r="D250" s="64" t="str">
        <f>D252</f>
        <v>079</v>
      </c>
      <c r="E250" s="64" t="str">
        <f>E252</f>
        <v>0702</v>
      </c>
      <c r="F250" s="64" t="str">
        <f>F252</f>
        <v>0110081520</v>
      </c>
      <c r="G250" s="96"/>
      <c r="H250" s="102">
        <f>H252+H255</f>
        <v>0</v>
      </c>
      <c r="I250" s="102">
        <f aca="true" t="shared" si="100" ref="I250:S250">I252+I255</f>
        <v>0</v>
      </c>
      <c r="J250" s="102">
        <f t="shared" si="100"/>
        <v>7192.2</v>
      </c>
      <c r="K250" s="102">
        <f t="shared" si="100"/>
        <v>0</v>
      </c>
      <c r="L250" s="47">
        <f t="shared" si="100"/>
        <v>6490.599999999999</v>
      </c>
      <c r="M250" s="47">
        <f t="shared" si="100"/>
        <v>0</v>
      </c>
      <c r="N250" s="47">
        <f t="shared" si="100"/>
        <v>4766.099999999999</v>
      </c>
      <c r="O250" s="47">
        <f t="shared" si="100"/>
        <v>0</v>
      </c>
      <c r="P250" s="47">
        <f t="shared" si="100"/>
        <v>0</v>
      </c>
      <c r="Q250" s="47">
        <f t="shared" si="100"/>
        <v>0</v>
      </c>
      <c r="R250" s="47">
        <f t="shared" si="100"/>
        <v>0</v>
      </c>
      <c r="S250" s="47">
        <f t="shared" si="100"/>
        <v>0</v>
      </c>
      <c r="T250" s="105"/>
    </row>
    <row r="251" spans="1:20" s="65" customFormat="1" ht="24.75" customHeight="1">
      <c r="A251" s="225"/>
      <c r="B251" s="225"/>
      <c r="C251" s="53" t="s">
        <v>36</v>
      </c>
      <c r="D251" s="110"/>
      <c r="E251" s="110"/>
      <c r="F251" s="110"/>
      <c r="G251" s="96"/>
      <c r="H251" s="102"/>
      <c r="I251" s="102"/>
      <c r="J251" s="102"/>
      <c r="K251" s="102"/>
      <c r="L251" s="47"/>
      <c r="M251" s="47"/>
      <c r="N251" s="47"/>
      <c r="O251" s="47"/>
      <c r="P251" s="47"/>
      <c r="Q251" s="47"/>
      <c r="R251" s="47"/>
      <c r="S251" s="47"/>
      <c r="T251" s="105"/>
    </row>
    <row r="252" spans="1:20" s="65" customFormat="1" ht="12.75">
      <c r="A252" s="225"/>
      <c r="B252" s="225"/>
      <c r="C252" s="249" t="s">
        <v>158</v>
      </c>
      <c r="D252" s="227" t="s">
        <v>65</v>
      </c>
      <c r="E252" s="227" t="s">
        <v>66</v>
      </c>
      <c r="F252" s="227" t="s">
        <v>902</v>
      </c>
      <c r="G252" s="96">
        <v>110</v>
      </c>
      <c r="H252" s="102">
        <f>SUM(H253:H254)</f>
        <v>0</v>
      </c>
      <c r="I252" s="102">
        <f aca="true" t="shared" si="101" ref="I252:S252">SUM(I253:I254)</f>
        <v>0</v>
      </c>
      <c r="J252" s="102">
        <f t="shared" si="101"/>
        <v>923.7</v>
      </c>
      <c r="K252" s="102">
        <f t="shared" si="101"/>
        <v>0</v>
      </c>
      <c r="L252" s="47">
        <f t="shared" si="101"/>
        <v>923.7</v>
      </c>
      <c r="M252" s="47">
        <f t="shared" si="101"/>
        <v>0</v>
      </c>
      <c r="N252" s="47">
        <f t="shared" si="101"/>
        <v>734.4</v>
      </c>
      <c r="O252" s="47">
        <f t="shared" si="101"/>
        <v>0</v>
      </c>
      <c r="P252" s="47">
        <f t="shared" si="101"/>
        <v>0</v>
      </c>
      <c r="Q252" s="47">
        <f t="shared" si="101"/>
        <v>0</v>
      </c>
      <c r="R252" s="47">
        <f t="shared" si="101"/>
        <v>0</v>
      </c>
      <c r="S252" s="47">
        <f t="shared" si="101"/>
        <v>0</v>
      </c>
      <c r="T252" s="105"/>
    </row>
    <row r="253" spans="1:20" s="65" customFormat="1" ht="12.75">
      <c r="A253" s="225"/>
      <c r="B253" s="225"/>
      <c r="C253" s="250"/>
      <c r="D253" s="228"/>
      <c r="E253" s="228"/>
      <c r="F253" s="228"/>
      <c r="G253" s="96">
        <v>111</v>
      </c>
      <c r="H253" s="102"/>
      <c r="I253" s="102"/>
      <c r="J253" s="102">
        <v>709.4</v>
      </c>
      <c r="K253" s="102"/>
      <c r="L253" s="47">
        <v>709.4</v>
      </c>
      <c r="M253" s="47"/>
      <c r="N253" s="47">
        <v>709.4</v>
      </c>
      <c r="O253" s="47"/>
      <c r="P253" s="47"/>
      <c r="Q253" s="47"/>
      <c r="R253" s="47"/>
      <c r="S253" s="47"/>
      <c r="T253" s="105"/>
    </row>
    <row r="254" spans="1:20" s="65" customFormat="1" ht="12.75">
      <c r="A254" s="225"/>
      <c r="B254" s="225"/>
      <c r="C254" s="250"/>
      <c r="D254" s="228"/>
      <c r="E254" s="228"/>
      <c r="F254" s="228"/>
      <c r="G254" s="96">
        <v>119</v>
      </c>
      <c r="H254" s="102"/>
      <c r="I254" s="102"/>
      <c r="J254" s="102">
        <v>214.3</v>
      </c>
      <c r="K254" s="102"/>
      <c r="L254" s="47">
        <v>214.3</v>
      </c>
      <c r="M254" s="47"/>
      <c r="N254" s="47">
        <v>25</v>
      </c>
      <c r="O254" s="47"/>
      <c r="P254" s="47"/>
      <c r="Q254" s="47"/>
      <c r="R254" s="47"/>
      <c r="S254" s="47"/>
      <c r="T254" s="105"/>
    </row>
    <row r="255" spans="1:20" s="65" customFormat="1" ht="12.75">
      <c r="A255" s="225"/>
      <c r="B255" s="225"/>
      <c r="C255" s="250"/>
      <c r="D255" s="228"/>
      <c r="E255" s="228"/>
      <c r="F255" s="228"/>
      <c r="G255" s="96">
        <v>610</v>
      </c>
      <c r="H255" s="102">
        <f aca="true" t="shared" si="102" ref="H255:S255">H256</f>
        <v>0</v>
      </c>
      <c r="I255" s="102">
        <f t="shared" si="102"/>
        <v>0</v>
      </c>
      <c r="J255" s="102">
        <f t="shared" si="102"/>
        <v>6268.5</v>
      </c>
      <c r="K255" s="102">
        <f t="shared" si="102"/>
        <v>0</v>
      </c>
      <c r="L255" s="47">
        <f t="shared" si="102"/>
        <v>5566.9</v>
      </c>
      <c r="M255" s="47">
        <f t="shared" si="102"/>
        <v>0</v>
      </c>
      <c r="N255" s="47">
        <f t="shared" si="102"/>
        <v>4031.7</v>
      </c>
      <c r="O255" s="47">
        <f t="shared" si="102"/>
        <v>0</v>
      </c>
      <c r="P255" s="47">
        <f t="shared" si="102"/>
        <v>0</v>
      </c>
      <c r="Q255" s="47">
        <f t="shared" si="102"/>
        <v>0</v>
      </c>
      <c r="R255" s="47">
        <f t="shared" si="102"/>
        <v>0</v>
      </c>
      <c r="S255" s="47">
        <f t="shared" si="102"/>
        <v>0</v>
      </c>
      <c r="T255" s="105"/>
    </row>
    <row r="256" spans="1:20" s="65" customFormat="1" ht="12.75">
      <c r="A256" s="235"/>
      <c r="B256" s="235"/>
      <c r="C256" s="251"/>
      <c r="D256" s="231"/>
      <c r="E256" s="231"/>
      <c r="F256" s="231"/>
      <c r="G256" s="96">
        <v>611</v>
      </c>
      <c r="H256" s="102"/>
      <c r="I256" s="102"/>
      <c r="J256" s="102">
        <v>6268.5</v>
      </c>
      <c r="K256" s="102"/>
      <c r="L256" s="47">
        <v>5566.9</v>
      </c>
      <c r="M256" s="47"/>
      <c r="N256" s="47">
        <v>4031.7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105"/>
    </row>
    <row r="257" spans="1:20" s="65" customFormat="1" ht="23.25" customHeight="1">
      <c r="A257" s="224" t="s">
        <v>904</v>
      </c>
      <c r="B257" s="224" t="s">
        <v>901</v>
      </c>
      <c r="C257" s="80" t="s">
        <v>23</v>
      </c>
      <c r="D257" s="64" t="str">
        <f>D259</f>
        <v>079</v>
      </c>
      <c r="E257" s="64" t="str">
        <f>E259</f>
        <v>0703</v>
      </c>
      <c r="F257" s="64" t="str">
        <f>F259</f>
        <v>0110081520</v>
      </c>
      <c r="G257" s="96"/>
      <c r="H257" s="102">
        <f>H259</f>
        <v>0</v>
      </c>
      <c r="I257" s="102">
        <f aca="true" t="shared" si="103" ref="I257:S257">I259</f>
        <v>0</v>
      </c>
      <c r="J257" s="102">
        <f t="shared" si="103"/>
        <v>405.5</v>
      </c>
      <c r="K257" s="102">
        <f t="shared" si="103"/>
        <v>0</v>
      </c>
      <c r="L257" s="47">
        <f t="shared" si="103"/>
        <v>405.5</v>
      </c>
      <c r="M257" s="47">
        <f t="shared" si="103"/>
        <v>0</v>
      </c>
      <c r="N257" s="47">
        <f t="shared" si="103"/>
        <v>400.5</v>
      </c>
      <c r="O257" s="47">
        <f t="shared" si="103"/>
        <v>0</v>
      </c>
      <c r="P257" s="47">
        <f t="shared" si="103"/>
        <v>0</v>
      </c>
      <c r="Q257" s="47">
        <f t="shared" si="103"/>
        <v>0</v>
      </c>
      <c r="R257" s="47">
        <f t="shared" si="103"/>
        <v>0</v>
      </c>
      <c r="S257" s="47">
        <f t="shared" si="103"/>
        <v>0</v>
      </c>
      <c r="T257" s="105"/>
    </row>
    <row r="258" spans="1:20" s="65" customFormat="1" ht="24.75" customHeight="1">
      <c r="A258" s="225"/>
      <c r="B258" s="225"/>
      <c r="C258" s="53" t="s">
        <v>36</v>
      </c>
      <c r="D258" s="110"/>
      <c r="E258" s="110"/>
      <c r="F258" s="110"/>
      <c r="G258" s="96"/>
      <c r="H258" s="102"/>
      <c r="I258" s="102"/>
      <c r="J258" s="102"/>
      <c r="K258" s="102"/>
      <c r="L258" s="47"/>
      <c r="M258" s="47"/>
      <c r="N258" s="47"/>
      <c r="O258" s="47"/>
      <c r="P258" s="47"/>
      <c r="Q258" s="47"/>
      <c r="R258" s="47"/>
      <c r="S258" s="47"/>
      <c r="T258" s="105"/>
    </row>
    <row r="259" spans="1:20" s="65" customFormat="1" ht="12.75">
      <c r="A259" s="225"/>
      <c r="B259" s="225"/>
      <c r="C259" s="249" t="s">
        <v>158</v>
      </c>
      <c r="D259" s="227" t="s">
        <v>65</v>
      </c>
      <c r="E259" s="227" t="s">
        <v>265</v>
      </c>
      <c r="F259" s="227" t="s">
        <v>902</v>
      </c>
      <c r="G259" s="96">
        <v>110</v>
      </c>
      <c r="H259" s="102">
        <f>SUM(H260:H261)</f>
        <v>0</v>
      </c>
      <c r="I259" s="102">
        <f aca="true" t="shared" si="104" ref="I259:S259">SUM(I260:I261)</f>
        <v>0</v>
      </c>
      <c r="J259" s="102">
        <f t="shared" si="104"/>
        <v>405.5</v>
      </c>
      <c r="K259" s="102">
        <f t="shared" si="104"/>
        <v>0</v>
      </c>
      <c r="L259" s="47">
        <f t="shared" si="104"/>
        <v>405.5</v>
      </c>
      <c r="M259" s="47">
        <f t="shared" si="104"/>
        <v>0</v>
      </c>
      <c r="N259" s="47">
        <f t="shared" si="104"/>
        <v>400.5</v>
      </c>
      <c r="O259" s="47">
        <f t="shared" si="104"/>
        <v>0</v>
      </c>
      <c r="P259" s="47">
        <f t="shared" si="104"/>
        <v>0</v>
      </c>
      <c r="Q259" s="47">
        <f t="shared" si="104"/>
        <v>0</v>
      </c>
      <c r="R259" s="47">
        <f t="shared" si="104"/>
        <v>0</v>
      </c>
      <c r="S259" s="47">
        <f t="shared" si="104"/>
        <v>0</v>
      </c>
      <c r="T259" s="105"/>
    </row>
    <row r="260" spans="1:20" s="65" customFormat="1" ht="12.75">
      <c r="A260" s="225"/>
      <c r="B260" s="225"/>
      <c r="C260" s="250"/>
      <c r="D260" s="228"/>
      <c r="E260" s="228"/>
      <c r="F260" s="228"/>
      <c r="G260" s="96">
        <v>111</v>
      </c>
      <c r="H260" s="102"/>
      <c r="I260" s="102"/>
      <c r="J260" s="102">
        <v>311.5</v>
      </c>
      <c r="K260" s="102"/>
      <c r="L260" s="47">
        <v>311.5</v>
      </c>
      <c r="M260" s="47"/>
      <c r="N260" s="47">
        <v>306.5</v>
      </c>
      <c r="O260" s="47"/>
      <c r="P260" s="47"/>
      <c r="Q260" s="47"/>
      <c r="R260" s="47"/>
      <c r="S260" s="47"/>
      <c r="T260" s="105"/>
    </row>
    <row r="261" spans="1:20" s="65" customFormat="1" ht="12.75">
      <c r="A261" s="225"/>
      <c r="B261" s="225"/>
      <c r="C261" s="250"/>
      <c r="D261" s="228"/>
      <c r="E261" s="228"/>
      <c r="F261" s="228"/>
      <c r="G261" s="96">
        <v>119</v>
      </c>
      <c r="H261" s="102"/>
      <c r="I261" s="102"/>
      <c r="J261" s="102">
        <v>94</v>
      </c>
      <c r="K261" s="102"/>
      <c r="L261" s="47">
        <v>94</v>
      </c>
      <c r="M261" s="47"/>
      <c r="N261" s="47">
        <v>94</v>
      </c>
      <c r="O261" s="47"/>
      <c r="P261" s="47"/>
      <c r="Q261" s="47"/>
      <c r="R261" s="47"/>
      <c r="S261" s="47"/>
      <c r="T261" s="105"/>
    </row>
    <row r="262" spans="1:20" s="65" customFormat="1" ht="23.25" customHeight="1">
      <c r="A262" s="224" t="s">
        <v>905</v>
      </c>
      <c r="B262" s="224" t="s">
        <v>906</v>
      </c>
      <c r="C262" s="80" t="s">
        <v>23</v>
      </c>
      <c r="D262" s="64" t="str">
        <f>D264</f>
        <v>079</v>
      </c>
      <c r="E262" s="64" t="str">
        <f>E264</f>
        <v>1102</v>
      </c>
      <c r="F262" s="64" t="str">
        <f>F264</f>
        <v>0110088170</v>
      </c>
      <c r="G262" s="96"/>
      <c r="H262" s="102">
        <f>H264</f>
        <v>4.3</v>
      </c>
      <c r="I262" s="102">
        <f aca="true" t="shared" si="105" ref="I262:S262">I264</f>
        <v>4.3</v>
      </c>
      <c r="J262" s="102">
        <f t="shared" si="105"/>
        <v>0</v>
      </c>
      <c r="K262" s="102">
        <f t="shared" si="105"/>
        <v>0</v>
      </c>
      <c r="L262" s="47">
        <f t="shared" si="105"/>
        <v>0</v>
      </c>
      <c r="M262" s="47">
        <f t="shared" si="105"/>
        <v>0</v>
      </c>
      <c r="N262" s="47">
        <f t="shared" si="105"/>
        <v>0</v>
      </c>
      <c r="O262" s="47">
        <f t="shared" si="105"/>
        <v>0</v>
      </c>
      <c r="P262" s="47">
        <f t="shared" si="105"/>
        <v>0</v>
      </c>
      <c r="Q262" s="47">
        <f t="shared" si="105"/>
        <v>0</v>
      </c>
      <c r="R262" s="47">
        <f t="shared" si="105"/>
        <v>0</v>
      </c>
      <c r="S262" s="47">
        <f t="shared" si="105"/>
        <v>0</v>
      </c>
      <c r="T262" s="105"/>
    </row>
    <row r="263" spans="1:20" s="65" customFormat="1" ht="24.75" customHeight="1">
      <c r="A263" s="225"/>
      <c r="B263" s="225"/>
      <c r="C263" s="53" t="s">
        <v>36</v>
      </c>
      <c r="D263" s="110"/>
      <c r="E263" s="110"/>
      <c r="F263" s="110"/>
      <c r="G263" s="96"/>
      <c r="H263" s="102"/>
      <c r="I263" s="102"/>
      <c r="J263" s="102"/>
      <c r="K263" s="102"/>
      <c r="L263" s="47"/>
      <c r="M263" s="47"/>
      <c r="N263" s="47"/>
      <c r="O263" s="47"/>
      <c r="P263" s="47"/>
      <c r="Q263" s="47"/>
      <c r="R263" s="47"/>
      <c r="S263" s="47"/>
      <c r="T263" s="105"/>
    </row>
    <row r="264" spans="1:20" s="65" customFormat="1" ht="12.75">
      <c r="A264" s="225"/>
      <c r="B264" s="225"/>
      <c r="C264" s="249" t="s">
        <v>158</v>
      </c>
      <c r="D264" s="227" t="s">
        <v>65</v>
      </c>
      <c r="E264" s="227" t="s">
        <v>73</v>
      </c>
      <c r="F264" s="227" t="s">
        <v>605</v>
      </c>
      <c r="G264" s="96">
        <v>850</v>
      </c>
      <c r="H264" s="102">
        <f>SUM(H265:H265)</f>
        <v>4.3</v>
      </c>
      <c r="I264" s="102">
        <f aca="true" t="shared" si="106" ref="I264:S264">SUM(I265:I265)</f>
        <v>4.3</v>
      </c>
      <c r="J264" s="102">
        <f t="shared" si="106"/>
        <v>0</v>
      </c>
      <c r="K264" s="102">
        <f t="shared" si="106"/>
        <v>0</v>
      </c>
      <c r="L264" s="47">
        <f t="shared" si="106"/>
        <v>0</v>
      </c>
      <c r="M264" s="47">
        <f t="shared" si="106"/>
        <v>0</v>
      </c>
      <c r="N264" s="47">
        <f t="shared" si="106"/>
        <v>0</v>
      </c>
      <c r="O264" s="47">
        <f t="shared" si="106"/>
        <v>0</v>
      </c>
      <c r="P264" s="47">
        <f t="shared" si="106"/>
        <v>0</v>
      </c>
      <c r="Q264" s="47">
        <f t="shared" si="106"/>
        <v>0</v>
      </c>
      <c r="R264" s="47">
        <f t="shared" si="106"/>
        <v>0</v>
      </c>
      <c r="S264" s="47">
        <f t="shared" si="106"/>
        <v>0</v>
      </c>
      <c r="T264" s="105"/>
    </row>
    <row r="265" spans="1:20" s="65" customFormat="1" ht="12.75">
      <c r="A265" s="225"/>
      <c r="B265" s="225"/>
      <c r="C265" s="250"/>
      <c r="D265" s="228"/>
      <c r="E265" s="228"/>
      <c r="F265" s="228"/>
      <c r="G265" s="96">
        <v>853</v>
      </c>
      <c r="H265" s="102">
        <v>4.3</v>
      </c>
      <c r="I265" s="102">
        <v>4.3</v>
      </c>
      <c r="J265" s="102"/>
      <c r="K265" s="102"/>
      <c r="L265" s="47"/>
      <c r="M265" s="47"/>
      <c r="N265" s="47"/>
      <c r="O265" s="47"/>
      <c r="P265" s="47"/>
      <c r="Q265" s="47"/>
      <c r="R265" s="47"/>
      <c r="S265" s="47"/>
      <c r="T265" s="105"/>
    </row>
    <row r="266" spans="1:20" s="65" customFormat="1" ht="23.25" customHeight="1">
      <c r="A266" s="224" t="s">
        <v>907</v>
      </c>
      <c r="B266" s="224" t="s">
        <v>908</v>
      </c>
      <c r="C266" s="80" t="s">
        <v>23</v>
      </c>
      <c r="D266" s="64" t="s">
        <v>65</v>
      </c>
      <c r="E266" s="64" t="str">
        <f>E268</f>
        <v>0701</v>
      </c>
      <c r="F266" s="64" t="str">
        <f>F268</f>
        <v>01100L0271</v>
      </c>
      <c r="G266" s="96"/>
      <c r="H266" s="102">
        <f>H268</f>
        <v>10</v>
      </c>
      <c r="I266" s="102">
        <f aca="true" t="shared" si="107" ref="I266:S266">I268</f>
        <v>10</v>
      </c>
      <c r="J266" s="102">
        <f t="shared" si="107"/>
        <v>0</v>
      </c>
      <c r="K266" s="102">
        <f t="shared" si="107"/>
        <v>0</v>
      </c>
      <c r="L266" s="47">
        <f t="shared" si="107"/>
        <v>0</v>
      </c>
      <c r="M266" s="47">
        <f t="shared" si="107"/>
        <v>0</v>
      </c>
      <c r="N266" s="47">
        <f t="shared" si="107"/>
        <v>0</v>
      </c>
      <c r="O266" s="47">
        <f t="shared" si="107"/>
        <v>0</v>
      </c>
      <c r="P266" s="47">
        <f t="shared" si="107"/>
        <v>0</v>
      </c>
      <c r="Q266" s="47">
        <f t="shared" si="107"/>
        <v>0</v>
      </c>
      <c r="R266" s="47">
        <f t="shared" si="107"/>
        <v>0</v>
      </c>
      <c r="S266" s="47">
        <f t="shared" si="107"/>
        <v>0</v>
      </c>
      <c r="T266" s="105"/>
    </row>
    <row r="267" spans="1:20" s="65" customFormat="1" ht="24.75" customHeight="1">
      <c r="A267" s="225"/>
      <c r="B267" s="225"/>
      <c r="C267" s="53" t="s">
        <v>36</v>
      </c>
      <c r="D267" s="110"/>
      <c r="E267" s="110"/>
      <c r="F267" s="110"/>
      <c r="G267" s="96"/>
      <c r="H267" s="102"/>
      <c r="I267" s="102"/>
      <c r="J267" s="102"/>
      <c r="K267" s="102"/>
      <c r="L267" s="47"/>
      <c r="M267" s="47"/>
      <c r="N267" s="47"/>
      <c r="O267" s="47"/>
      <c r="P267" s="47"/>
      <c r="Q267" s="47"/>
      <c r="R267" s="47"/>
      <c r="S267" s="47"/>
      <c r="T267" s="105"/>
    </row>
    <row r="268" spans="1:20" s="65" customFormat="1" ht="16.5" customHeight="1">
      <c r="A268" s="225"/>
      <c r="B268" s="225"/>
      <c r="C268" s="249" t="s">
        <v>158</v>
      </c>
      <c r="D268" s="227" t="s">
        <v>65</v>
      </c>
      <c r="E268" s="227" t="s">
        <v>163</v>
      </c>
      <c r="F268" s="227" t="s">
        <v>604</v>
      </c>
      <c r="G268" s="96">
        <v>610</v>
      </c>
      <c r="H268" s="102">
        <f aca="true" t="shared" si="108" ref="H268:S268">SUM(H269:H269)</f>
        <v>10</v>
      </c>
      <c r="I268" s="102">
        <f t="shared" si="108"/>
        <v>10</v>
      </c>
      <c r="J268" s="102">
        <f t="shared" si="108"/>
        <v>0</v>
      </c>
      <c r="K268" s="102">
        <f t="shared" si="108"/>
        <v>0</v>
      </c>
      <c r="L268" s="47">
        <f t="shared" si="108"/>
        <v>0</v>
      </c>
      <c r="M268" s="47">
        <f t="shared" si="108"/>
        <v>0</v>
      </c>
      <c r="N268" s="47">
        <f t="shared" si="108"/>
        <v>0</v>
      </c>
      <c r="O268" s="47">
        <f t="shared" si="108"/>
        <v>0</v>
      </c>
      <c r="P268" s="47">
        <f t="shared" si="108"/>
        <v>0</v>
      </c>
      <c r="Q268" s="47">
        <f t="shared" si="108"/>
        <v>0</v>
      </c>
      <c r="R268" s="47">
        <f t="shared" si="108"/>
        <v>0</v>
      </c>
      <c r="S268" s="47">
        <f t="shared" si="108"/>
        <v>0</v>
      </c>
      <c r="T268" s="105"/>
    </row>
    <row r="269" spans="1:20" s="65" customFormat="1" ht="18" customHeight="1">
      <c r="A269" s="225"/>
      <c r="B269" s="225"/>
      <c r="C269" s="250"/>
      <c r="D269" s="228"/>
      <c r="E269" s="228"/>
      <c r="F269" s="228"/>
      <c r="G269" s="96">
        <v>612</v>
      </c>
      <c r="H269" s="102">
        <v>10</v>
      </c>
      <c r="I269" s="102">
        <v>10</v>
      </c>
      <c r="J269" s="102"/>
      <c r="K269" s="102"/>
      <c r="L269" s="47"/>
      <c r="M269" s="47"/>
      <c r="N269" s="47"/>
      <c r="O269" s="47"/>
      <c r="P269" s="47"/>
      <c r="Q269" s="47"/>
      <c r="R269" s="47"/>
      <c r="S269" s="47"/>
      <c r="T269" s="105"/>
    </row>
    <row r="270" spans="1:20" s="65" customFormat="1" ht="23.25" customHeight="1">
      <c r="A270" s="224" t="s">
        <v>909</v>
      </c>
      <c r="B270" s="224" t="s">
        <v>910</v>
      </c>
      <c r="C270" s="80" t="s">
        <v>23</v>
      </c>
      <c r="D270" s="64" t="str">
        <f>D272</f>
        <v>079</v>
      </c>
      <c r="E270" s="64" t="str">
        <f>E272</f>
        <v>0701</v>
      </c>
      <c r="F270" s="64" t="str">
        <f>F272</f>
        <v>01100R0271</v>
      </c>
      <c r="G270" s="96"/>
      <c r="H270" s="102">
        <f>H272</f>
        <v>1000</v>
      </c>
      <c r="I270" s="102">
        <f aca="true" t="shared" si="109" ref="I270:S270">I272</f>
        <v>1000</v>
      </c>
      <c r="J270" s="102">
        <f t="shared" si="109"/>
        <v>0</v>
      </c>
      <c r="K270" s="102">
        <f t="shared" si="109"/>
        <v>0</v>
      </c>
      <c r="L270" s="47">
        <f t="shared" si="109"/>
        <v>0</v>
      </c>
      <c r="M270" s="47">
        <f t="shared" si="109"/>
        <v>0</v>
      </c>
      <c r="N270" s="47">
        <f t="shared" si="109"/>
        <v>0</v>
      </c>
      <c r="O270" s="47">
        <f t="shared" si="109"/>
        <v>0</v>
      </c>
      <c r="P270" s="47">
        <f t="shared" si="109"/>
        <v>0</v>
      </c>
      <c r="Q270" s="47">
        <f t="shared" si="109"/>
        <v>0</v>
      </c>
      <c r="R270" s="47">
        <f t="shared" si="109"/>
        <v>0</v>
      </c>
      <c r="S270" s="47">
        <f t="shared" si="109"/>
        <v>0</v>
      </c>
      <c r="T270" s="105"/>
    </row>
    <row r="271" spans="1:20" s="65" customFormat="1" ht="24.75" customHeight="1">
      <c r="A271" s="225"/>
      <c r="B271" s="225"/>
      <c r="C271" s="53" t="s">
        <v>36</v>
      </c>
      <c r="D271" s="110"/>
      <c r="E271" s="110"/>
      <c r="F271" s="110"/>
      <c r="G271" s="96"/>
      <c r="H271" s="102"/>
      <c r="I271" s="102"/>
      <c r="J271" s="102"/>
      <c r="K271" s="102"/>
      <c r="L271" s="47"/>
      <c r="M271" s="47"/>
      <c r="N271" s="47"/>
      <c r="O271" s="47"/>
      <c r="P271" s="47"/>
      <c r="Q271" s="47"/>
      <c r="R271" s="47"/>
      <c r="S271" s="47"/>
      <c r="T271" s="105"/>
    </row>
    <row r="272" spans="1:20" s="65" customFormat="1" ht="16.5" customHeight="1">
      <c r="A272" s="225"/>
      <c r="B272" s="225"/>
      <c r="C272" s="226" t="s">
        <v>158</v>
      </c>
      <c r="D272" s="227" t="s">
        <v>65</v>
      </c>
      <c r="E272" s="227" t="s">
        <v>163</v>
      </c>
      <c r="F272" s="227" t="s">
        <v>603</v>
      </c>
      <c r="G272" s="96">
        <v>610</v>
      </c>
      <c r="H272" s="102">
        <f aca="true" t="shared" si="110" ref="H272:S272">SUM(H273:H273)</f>
        <v>1000</v>
      </c>
      <c r="I272" s="102">
        <f t="shared" si="110"/>
        <v>1000</v>
      </c>
      <c r="J272" s="102">
        <f t="shared" si="110"/>
        <v>0</v>
      </c>
      <c r="K272" s="102">
        <f t="shared" si="110"/>
        <v>0</v>
      </c>
      <c r="L272" s="47">
        <f t="shared" si="110"/>
        <v>0</v>
      </c>
      <c r="M272" s="47">
        <f t="shared" si="110"/>
        <v>0</v>
      </c>
      <c r="N272" s="47">
        <f t="shared" si="110"/>
        <v>0</v>
      </c>
      <c r="O272" s="47">
        <f t="shared" si="110"/>
        <v>0</v>
      </c>
      <c r="P272" s="47">
        <f t="shared" si="110"/>
        <v>0</v>
      </c>
      <c r="Q272" s="47">
        <f t="shared" si="110"/>
        <v>0</v>
      </c>
      <c r="R272" s="47">
        <f t="shared" si="110"/>
        <v>0</v>
      </c>
      <c r="S272" s="47">
        <f t="shared" si="110"/>
        <v>0</v>
      </c>
      <c r="T272" s="105"/>
    </row>
    <row r="273" spans="1:20" s="65" customFormat="1" ht="18" customHeight="1">
      <c r="A273" s="225"/>
      <c r="B273" s="225"/>
      <c r="C273" s="226"/>
      <c r="D273" s="228"/>
      <c r="E273" s="228"/>
      <c r="F273" s="228"/>
      <c r="G273" s="96">
        <v>612</v>
      </c>
      <c r="H273" s="102">
        <v>1000</v>
      </c>
      <c r="I273" s="102">
        <v>1000</v>
      </c>
      <c r="J273" s="102"/>
      <c r="K273" s="102"/>
      <c r="L273" s="47"/>
      <c r="M273" s="47"/>
      <c r="N273" s="47"/>
      <c r="O273" s="47"/>
      <c r="P273" s="47"/>
      <c r="Q273" s="47"/>
      <c r="R273" s="47"/>
      <c r="S273" s="47"/>
      <c r="T273" s="105"/>
    </row>
    <row r="274" spans="1:20" s="65" customFormat="1" ht="23.25" customHeight="1">
      <c r="A274" s="224" t="s">
        <v>911</v>
      </c>
      <c r="B274" s="224" t="s">
        <v>198</v>
      </c>
      <c r="C274" s="80" t="s">
        <v>23</v>
      </c>
      <c r="D274" s="64" t="str">
        <f>D276</f>
        <v>079</v>
      </c>
      <c r="E274" s="64" t="str">
        <f>E276</f>
        <v>0701</v>
      </c>
      <c r="F274" s="64" t="str">
        <f>F276</f>
        <v>01100S5110</v>
      </c>
      <c r="G274" s="96"/>
      <c r="H274" s="102">
        <f>H276</f>
        <v>150</v>
      </c>
      <c r="I274" s="102">
        <f aca="true" t="shared" si="111" ref="I274:S274">I276</f>
        <v>150</v>
      </c>
      <c r="J274" s="102">
        <f t="shared" si="111"/>
        <v>0</v>
      </c>
      <c r="K274" s="102">
        <f t="shared" si="111"/>
        <v>0</v>
      </c>
      <c r="L274" s="47">
        <f t="shared" si="111"/>
        <v>0</v>
      </c>
      <c r="M274" s="47">
        <f t="shared" si="111"/>
        <v>0</v>
      </c>
      <c r="N274" s="47">
        <f t="shared" si="111"/>
        <v>0</v>
      </c>
      <c r="O274" s="47">
        <f t="shared" si="111"/>
        <v>0</v>
      </c>
      <c r="P274" s="47">
        <f t="shared" si="111"/>
        <v>0</v>
      </c>
      <c r="Q274" s="47">
        <f t="shared" si="111"/>
        <v>0</v>
      </c>
      <c r="R274" s="47">
        <f t="shared" si="111"/>
        <v>0</v>
      </c>
      <c r="S274" s="47">
        <f t="shared" si="111"/>
        <v>0</v>
      </c>
      <c r="T274" s="105"/>
    </row>
    <row r="275" spans="1:20" s="65" customFormat="1" ht="24.75" customHeight="1">
      <c r="A275" s="225"/>
      <c r="B275" s="225"/>
      <c r="C275" s="53" t="s">
        <v>36</v>
      </c>
      <c r="D275" s="110"/>
      <c r="E275" s="110"/>
      <c r="F275" s="110"/>
      <c r="G275" s="96"/>
      <c r="H275" s="102"/>
      <c r="I275" s="102"/>
      <c r="J275" s="102"/>
      <c r="K275" s="102"/>
      <c r="L275" s="47"/>
      <c r="M275" s="47"/>
      <c r="N275" s="47"/>
      <c r="O275" s="47"/>
      <c r="P275" s="47"/>
      <c r="Q275" s="47"/>
      <c r="R275" s="47"/>
      <c r="S275" s="47"/>
      <c r="T275" s="105"/>
    </row>
    <row r="276" spans="1:20" s="65" customFormat="1" ht="16.5" customHeight="1">
      <c r="A276" s="225"/>
      <c r="B276" s="225"/>
      <c r="C276" s="226" t="s">
        <v>158</v>
      </c>
      <c r="D276" s="227" t="s">
        <v>65</v>
      </c>
      <c r="E276" s="227" t="s">
        <v>163</v>
      </c>
      <c r="F276" s="227" t="s">
        <v>199</v>
      </c>
      <c r="G276" s="96">
        <v>110</v>
      </c>
      <c r="H276" s="102">
        <f aca="true" t="shared" si="112" ref="H276:S276">SUM(H277:H277)</f>
        <v>150</v>
      </c>
      <c r="I276" s="102">
        <f t="shared" si="112"/>
        <v>150</v>
      </c>
      <c r="J276" s="102">
        <f t="shared" si="112"/>
        <v>0</v>
      </c>
      <c r="K276" s="102">
        <f t="shared" si="112"/>
        <v>0</v>
      </c>
      <c r="L276" s="47">
        <f t="shared" si="112"/>
        <v>0</v>
      </c>
      <c r="M276" s="47">
        <f t="shared" si="112"/>
        <v>0</v>
      </c>
      <c r="N276" s="47">
        <f t="shared" si="112"/>
        <v>0</v>
      </c>
      <c r="O276" s="47">
        <f t="shared" si="112"/>
        <v>0</v>
      </c>
      <c r="P276" s="47">
        <f t="shared" si="112"/>
        <v>0</v>
      </c>
      <c r="Q276" s="47">
        <f t="shared" si="112"/>
        <v>0</v>
      </c>
      <c r="R276" s="47">
        <f t="shared" si="112"/>
        <v>0</v>
      </c>
      <c r="S276" s="47">
        <f t="shared" si="112"/>
        <v>0</v>
      </c>
      <c r="T276" s="105"/>
    </row>
    <row r="277" spans="1:20" s="65" customFormat="1" ht="18" customHeight="1">
      <c r="A277" s="225"/>
      <c r="B277" s="225"/>
      <c r="C277" s="226"/>
      <c r="D277" s="228"/>
      <c r="E277" s="228"/>
      <c r="F277" s="228"/>
      <c r="G277" s="96">
        <v>111</v>
      </c>
      <c r="H277" s="102">
        <v>150</v>
      </c>
      <c r="I277" s="102">
        <v>150</v>
      </c>
      <c r="J277" s="102"/>
      <c r="K277" s="102"/>
      <c r="L277" s="47"/>
      <c r="M277" s="47"/>
      <c r="N277" s="47"/>
      <c r="O277" s="47"/>
      <c r="P277" s="47"/>
      <c r="Q277" s="47"/>
      <c r="R277" s="47"/>
      <c r="S277" s="47"/>
      <c r="T277" s="105"/>
    </row>
    <row r="278" spans="1:20" s="65" customFormat="1" ht="23.25" customHeight="1">
      <c r="A278" s="224" t="s">
        <v>912</v>
      </c>
      <c r="B278" s="224" t="s">
        <v>198</v>
      </c>
      <c r="C278" s="80" t="s">
        <v>23</v>
      </c>
      <c r="D278" s="64" t="str">
        <f>D280</f>
        <v>079</v>
      </c>
      <c r="E278" s="64" t="str">
        <f>E280</f>
        <v>0702</v>
      </c>
      <c r="F278" s="64" t="str">
        <f>F280</f>
        <v>01100S5110</v>
      </c>
      <c r="G278" s="96"/>
      <c r="H278" s="102">
        <f>H280</f>
        <v>0</v>
      </c>
      <c r="I278" s="102">
        <f aca="true" t="shared" si="113" ref="I278:S278">I280</f>
        <v>0</v>
      </c>
      <c r="J278" s="102">
        <f t="shared" si="113"/>
        <v>75</v>
      </c>
      <c r="K278" s="102">
        <f t="shared" si="113"/>
        <v>0</v>
      </c>
      <c r="L278" s="47">
        <f t="shared" si="113"/>
        <v>75</v>
      </c>
      <c r="M278" s="47">
        <f t="shared" si="113"/>
        <v>0</v>
      </c>
      <c r="N278" s="47">
        <f t="shared" si="113"/>
        <v>75</v>
      </c>
      <c r="O278" s="47">
        <f t="shared" si="113"/>
        <v>0</v>
      </c>
      <c r="P278" s="47">
        <f t="shared" si="113"/>
        <v>75</v>
      </c>
      <c r="Q278" s="47">
        <f t="shared" si="113"/>
        <v>75</v>
      </c>
      <c r="R278" s="47">
        <f t="shared" si="113"/>
        <v>75</v>
      </c>
      <c r="S278" s="47">
        <f t="shared" si="113"/>
        <v>75</v>
      </c>
      <c r="T278" s="105"/>
    </row>
    <row r="279" spans="1:20" s="65" customFormat="1" ht="24.75" customHeight="1">
      <c r="A279" s="225"/>
      <c r="B279" s="225"/>
      <c r="C279" s="53" t="s">
        <v>36</v>
      </c>
      <c r="D279" s="110"/>
      <c r="E279" s="110"/>
      <c r="F279" s="110"/>
      <c r="G279" s="96"/>
      <c r="H279" s="102"/>
      <c r="I279" s="102"/>
      <c r="J279" s="102"/>
      <c r="K279" s="102"/>
      <c r="L279" s="47"/>
      <c r="M279" s="47"/>
      <c r="N279" s="47"/>
      <c r="O279" s="47"/>
      <c r="P279" s="47"/>
      <c r="Q279" s="47"/>
      <c r="R279" s="47"/>
      <c r="S279" s="47"/>
      <c r="T279" s="105"/>
    </row>
    <row r="280" spans="1:20" s="65" customFormat="1" ht="16.5" customHeight="1">
      <c r="A280" s="225"/>
      <c r="B280" s="225"/>
      <c r="C280" s="226" t="s">
        <v>158</v>
      </c>
      <c r="D280" s="227" t="s">
        <v>65</v>
      </c>
      <c r="E280" s="227" t="s">
        <v>66</v>
      </c>
      <c r="F280" s="227" t="s">
        <v>199</v>
      </c>
      <c r="G280" s="96">
        <v>610</v>
      </c>
      <c r="H280" s="102">
        <f>SUM(H281:H281)</f>
        <v>0</v>
      </c>
      <c r="I280" s="102">
        <f aca="true" t="shared" si="114" ref="I280:S280">SUM(I281:I281)</f>
        <v>0</v>
      </c>
      <c r="J280" s="102">
        <f t="shared" si="114"/>
        <v>75</v>
      </c>
      <c r="K280" s="102">
        <f t="shared" si="114"/>
        <v>0</v>
      </c>
      <c r="L280" s="47">
        <f t="shared" si="114"/>
        <v>75</v>
      </c>
      <c r="M280" s="47">
        <f t="shared" si="114"/>
        <v>0</v>
      </c>
      <c r="N280" s="47">
        <f t="shared" si="114"/>
        <v>75</v>
      </c>
      <c r="O280" s="47">
        <f t="shared" si="114"/>
        <v>0</v>
      </c>
      <c r="P280" s="47">
        <f t="shared" si="114"/>
        <v>75</v>
      </c>
      <c r="Q280" s="47">
        <f t="shared" si="114"/>
        <v>75</v>
      </c>
      <c r="R280" s="47">
        <f t="shared" si="114"/>
        <v>75</v>
      </c>
      <c r="S280" s="47">
        <f t="shared" si="114"/>
        <v>75</v>
      </c>
      <c r="T280" s="105"/>
    </row>
    <row r="281" spans="1:20" s="65" customFormat="1" ht="18" customHeight="1">
      <c r="A281" s="225"/>
      <c r="B281" s="225"/>
      <c r="C281" s="226"/>
      <c r="D281" s="228"/>
      <c r="E281" s="228"/>
      <c r="F281" s="228"/>
      <c r="G281" s="96">
        <v>611</v>
      </c>
      <c r="H281" s="102">
        <v>0</v>
      </c>
      <c r="I281" s="102">
        <v>0</v>
      </c>
      <c r="J281" s="102">
        <v>75</v>
      </c>
      <c r="K281" s="102">
        <v>0</v>
      </c>
      <c r="L281" s="47">
        <v>75</v>
      </c>
      <c r="M281" s="47">
        <v>0</v>
      </c>
      <c r="N281" s="47">
        <v>75</v>
      </c>
      <c r="O281" s="47">
        <v>0</v>
      </c>
      <c r="P281" s="47">
        <v>75</v>
      </c>
      <c r="Q281" s="47">
        <v>75</v>
      </c>
      <c r="R281" s="47">
        <v>75</v>
      </c>
      <c r="S281" s="47">
        <v>75</v>
      </c>
      <c r="T281" s="105"/>
    </row>
    <row r="282" spans="1:20" s="65" customFormat="1" ht="23.25" customHeight="1">
      <c r="A282" s="224" t="s">
        <v>913</v>
      </c>
      <c r="B282" s="224" t="s">
        <v>914</v>
      </c>
      <c r="C282" s="80" t="s">
        <v>23</v>
      </c>
      <c r="D282" s="64" t="str">
        <f>D284</f>
        <v>079</v>
      </c>
      <c r="E282" s="64" t="str">
        <f>E284</f>
        <v>0702</v>
      </c>
      <c r="F282" s="64" t="str">
        <f>F284</f>
        <v>01100S5630</v>
      </c>
      <c r="G282" s="96"/>
      <c r="H282" s="102">
        <f>H284+H285</f>
        <v>26.1</v>
      </c>
      <c r="I282" s="102">
        <f aca="true" t="shared" si="115" ref="I282:S282">I284+I285</f>
        <v>26.1</v>
      </c>
      <c r="J282" s="102">
        <f t="shared" si="115"/>
        <v>75</v>
      </c>
      <c r="K282" s="102">
        <f t="shared" si="115"/>
        <v>0</v>
      </c>
      <c r="L282" s="47">
        <f t="shared" si="115"/>
        <v>98.6</v>
      </c>
      <c r="M282" s="47">
        <f t="shared" si="115"/>
        <v>23.6</v>
      </c>
      <c r="N282" s="47">
        <f t="shared" si="115"/>
        <v>923.6</v>
      </c>
      <c r="O282" s="47">
        <f t="shared" si="115"/>
        <v>23.6</v>
      </c>
      <c r="P282" s="47">
        <f t="shared" si="115"/>
        <v>848.6</v>
      </c>
      <c r="Q282" s="47">
        <f t="shared" si="115"/>
        <v>848.6</v>
      </c>
      <c r="R282" s="47">
        <f t="shared" si="115"/>
        <v>75</v>
      </c>
      <c r="S282" s="47">
        <f t="shared" si="115"/>
        <v>75</v>
      </c>
      <c r="T282" s="105"/>
    </row>
    <row r="283" spans="1:20" s="65" customFormat="1" ht="24.75" customHeight="1">
      <c r="A283" s="225"/>
      <c r="B283" s="225"/>
      <c r="C283" s="53" t="s">
        <v>36</v>
      </c>
      <c r="D283" s="110"/>
      <c r="E283" s="110"/>
      <c r="F283" s="110"/>
      <c r="G283" s="96"/>
      <c r="H283" s="102"/>
      <c r="I283" s="102"/>
      <c r="J283" s="102"/>
      <c r="K283" s="102"/>
      <c r="L283" s="47"/>
      <c r="M283" s="47"/>
      <c r="N283" s="47"/>
      <c r="O283" s="47"/>
      <c r="P283" s="47"/>
      <c r="Q283" s="47"/>
      <c r="R283" s="47"/>
      <c r="S283" s="47"/>
      <c r="T283" s="105"/>
    </row>
    <row r="284" spans="1:20" s="65" customFormat="1" ht="16.5" customHeight="1">
      <c r="A284" s="225"/>
      <c r="B284" s="225"/>
      <c r="C284" s="226" t="s">
        <v>158</v>
      </c>
      <c r="D284" s="227" t="s">
        <v>65</v>
      </c>
      <c r="E284" s="227" t="s">
        <v>66</v>
      </c>
      <c r="F284" s="227" t="s">
        <v>915</v>
      </c>
      <c r="G284" s="96">
        <v>825</v>
      </c>
      <c r="H284" s="102"/>
      <c r="I284" s="102"/>
      <c r="J284" s="102"/>
      <c r="K284" s="102"/>
      <c r="L284" s="47"/>
      <c r="M284" s="47">
        <v>0</v>
      </c>
      <c r="N284" s="47">
        <v>825</v>
      </c>
      <c r="O284" s="47">
        <v>0</v>
      </c>
      <c r="P284" s="47">
        <v>825</v>
      </c>
      <c r="Q284" s="47">
        <v>825</v>
      </c>
      <c r="R284" s="47"/>
      <c r="S284" s="47"/>
      <c r="T284" s="105"/>
    </row>
    <row r="285" spans="1:20" s="65" customFormat="1" ht="16.5" customHeight="1">
      <c r="A285" s="225"/>
      <c r="B285" s="225"/>
      <c r="C285" s="226"/>
      <c r="D285" s="228"/>
      <c r="E285" s="228"/>
      <c r="F285" s="228"/>
      <c r="G285" s="96">
        <v>610</v>
      </c>
      <c r="H285" s="102">
        <f>H286</f>
        <v>26.1</v>
      </c>
      <c r="I285" s="102">
        <f aca="true" t="shared" si="116" ref="I285:S285">I286</f>
        <v>26.1</v>
      </c>
      <c r="J285" s="102">
        <f t="shared" si="116"/>
        <v>75</v>
      </c>
      <c r="K285" s="102">
        <f t="shared" si="116"/>
        <v>0</v>
      </c>
      <c r="L285" s="47">
        <f t="shared" si="116"/>
        <v>98.6</v>
      </c>
      <c r="M285" s="47">
        <f t="shared" si="116"/>
        <v>23.6</v>
      </c>
      <c r="N285" s="47">
        <f t="shared" si="116"/>
        <v>98.6</v>
      </c>
      <c r="O285" s="47">
        <f t="shared" si="116"/>
        <v>23.6</v>
      </c>
      <c r="P285" s="47">
        <f t="shared" si="116"/>
        <v>23.6</v>
      </c>
      <c r="Q285" s="47">
        <f t="shared" si="116"/>
        <v>23.6</v>
      </c>
      <c r="R285" s="47">
        <f t="shared" si="116"/>
        <v>75</v>
      </c>
      <c r="S285" s="47">
        <f t="shared" si="116"/>
        <v>75</v>
      </c>
      <c r="T285" s="105"/>
    </row>
    <row r="286" spans="1:20" s="65" customFormat="1" ht="18" customHeight="1">
      <c r="A286" s="225"/>
      <c r="B286" s="225"/>
      <c r="C286" s="226"/>
      <c r="D286" s="228"/>
      <c r="E286" s="228"/>
      <c r="F286" s="228"/>
      <c r="G286" s="96">
        <v>612</v>
      </c>
      <c r="H286" s="102">
        <v>26.1</v>
      </c>
      <c r="I286" s="102">
        <v>26.1</v>
      </c>
      <c r="J286" s="102">
        <v>75</v>
      </c>
      <c r="K286" s="102">
        <v>0</v>
      </c>
      <c r="L286" s="47">
        <v>98.6</v>
      </c>
      <c r="M286" s="47">
        <v>23.6</v>
      </c>
      <c r="N286" s="47">
        <v>98.6</v>
      </c>
      <c r="O286" s="47">
        <v>23.6</v>
      </c>
      <c r="P286" s="47">
        <v>23.6</v>
      </c>
      <c r="Q286" s="47">
        <v>23.6</v>
      </c>
      <c r="R286" s="47">
        <v>75</v>
      </c>
      <c r="S286" s="47">
        <v>75</v>
      </c>
      <c r="T286" s="105"/>
    </row>
    <row r="287" spans="1:20" s="65" customFormat="1" ht="23.25" customHeight="1">
      <c r="A287" s="224" t="s">
        <v>916</v>
      </c>
      <c r="B287" s="224" t="s">
        <v>917</v>
      </c>
      <c r="C287" s="80" t="s">
        <v>23</v>
      </c>
      <c r="D287" s="64" t="str">
        <f>D289</f>
        <v>079</v>
      </c>
      <c r="E287" s="64" t="str">
        <f>E289</f>
        <v>0701</v>
      </c>
      <c r="F287" s="64" t="str">
        <f>F289</f>
        <v>01100S7450</v>
      </c>
      <c r="G287" s="96"/>
      <c r="H287" s="102">
        <f>H289+H291</f>
        <v>0</v>
      </c>
      <c r="I287" s="102">
        <f aca="true" t="shared" si="117" ref="I287:S287">I289+I291</f>
        <v>0</v>
      </c>
      <c r="J287" s="102">
        <f t="shared" si="117"/>
        <v>0</v>
      </c>
      <c r="K287" s="102">
        <f t="shared" si="117"/>
        <v>0</v>
      </c>
      <c r="L287" s="47">
        <f t="shared" si="117"/>
        <v>0</v>
      </c>
      <c r="M287" s="47">
        <f t="shared" si="117"/>
        <v>0</v>
      </c>
      <c r="N287" s="47">
        <f t="shared" si="117"/>
        <v>0</v>
      </c>
      <c r="O287" s="47">
        <f t="shared" si="117"/>
        <v>0</v>
      </c>
      <c r="P287" s="47">
        <f t="shared" si="117"/>
        <v>1769.3</v>
      </c>
      <c r="Q287" s="47">
        <f t="shared" si="117"/>
        <v>1769.3</v>
      </c>
      <c r="R287" s="47">
        <f t="shared" si="117"/>
        <v>0</v>
      </c>
      <c r="S287" s="47">
        <f t="shared" si="117"/>
        <v>0</v>
      </c>
      <c r="T287" s="105"/>
    </row>
    <row r="288" spans="1:20" s="65" customFormat="1" ht="24.75" customHeight="1">
      <c r="A288" s="225"/>
      <c r="B288" s="225"/>
      <c r="C288" s="53" t="s">
        <v>36</v>
      </c>
      <c r="D288" s="110"/>
      <c r="E288" s="110"/>
      <c r="F288" s="110"/>
      <c r="G288" s="96"/>
      <c r="H288" s="102"/>
      <c r="I288" s="102"/>
      <c r="J288" s="102"/>
      <c r="K288" s="102"/>
      <c r="L288" s="47"/>
      <c r="M288" s="47"/>
      <c r="N288" s="47"/>
      <c r="O288" s="47"/>
      <c r="P288" s="47"/>
      <c r="Q288" s="47"/>
      <c r="R288" s="47"/>
      <c r="S288" s="47"/>
      <c r="T288" s="105"/>
    </row>
    <row r="289" spans="1:20" s="65" customFormat="1" ht="16.5" customHeight="1">
      <c r="A289" s="225"/>
      <c r="B289" s="225"/>
      <c r="C289" s="226" t="s">
        <v>158</v>
      </c>
      <c r="D289" s="227" t="s">
        <v>65</v>
      </c>
      <c r="E289" s="227" t="s">
        <v>163</v>
      </c>
      <c r="F289" s="227" t="s">
        <v>918</v>
      </c>
      <c r="G289" s="96">
        <v>240</v>
      </c>
      <c r="H289" s="102">
        <f>H290</f>
        <v>0</v>
      </c>
      <c r="I289" s="102">
        <f aca="true" t="shared" si="118" ref="I289:S289">I290</f>
        <v>0</v>
      </c>
      <c r="J289" s="102">
        <f t="shared" si="118"/>
        <v>0</v>
      </c>
      <c r="K289" s="102">
        <f t="shared" si="118"/>
        <v>0</v>
      </c>
      <c r="L289" s="47">
        <f t="shared" si="118"/>
        <v>0</v>
      </c>
      <c r="M289" s="47">
        <f t="shared" si="118"/>
        <v>0</v>
      </c>
      <c r="N289" s="47">
        <f t="shared" si="118"/>
        <v>0</v>
      </c>
      <c r="O289" s="47">
        <f t="shared" si="118"/>
        <v>0</v>
      </c>
      <c r="P289" s="47">
        <f t="shared" si="118"/>
        <v>47.2</v>
      </c>
      <c r="Q289" s="47">
        <f t="shared" si="118"/>
        <v>47.2</v>
      </c>
      <c r="R289" s="47">
        <f t="shared" si="118"/>
        <v>0</v>
      </c>
      <c r="S289" s="47">
        <f t="shared" si="118"/>
        <v>0</v>
      </c>
      <c r="T289" s="105"/>
    </row>
    <row r="290" spans="1:20" s="65" customFormat="1" ht="16.5" customHeight="1">
      <c r="A290" s="225"/>
      <c r="B290" s="225"/>
      <c r="C290" s="226"/>
      <c r="D290" s="228"/>
      <c r="E290" s="228"/>
      <c r="F290" s="228"/>
      <c r="G290" s="96">
        <v>244</v>
      </c>
      <c r="H290" s="102"/>
      <c r="I290" s="102"/>
      <c r="J290" s="102"/>
      <c r="K290" s="102"/>
      <c r="L290" s="47"/>
      <c r="M290" s="47"/>
      <c r="N290" s="47"/>
      <c r="O290" s="47"/>
      <c r="P290" s="47">
        <v>47.2</v>
      </c>
      <c r="Q290" s="47">
        <v>47.2</v>
      </c>
      <c r="R290" s="47"/>
      <c r="S290" s="47"/>
      <c r="T290" s="105"/>
    </row>
    <row r="291" spans="1:20" s="65" customFormat="1" ht="16.5" customHeight="1">
      <c r="A291" s="225"/>
      <c r="B291" s="225"/>
      <c r="C291" s="226"/>
      <c r="D291" s="228"/>
      <c r="E291" s="228"/>
      <c r="F291" s="228"/>
      <c r="G291" s="96">
        <v>610</v>
      </c>
      <c r="H291" s="102">
        <f aca="true" t="shared" si="119" ref="H291:S291">H292</f>
        <v>0</v>
      </c>
      <c r="I291" s="102">
        <f t="shared" si="119"/>
        <v>0</v>
      </c>
      <c r="J291" s="102">
        <f t="shared" si="119"/>
        <v>0</v>
      </c>
      <c r="K291" s="102">
        <f t="shared" si="119"/>
        <v>0</v>
      </c>
      <c r="L291" s="47">
        <f t="shared" si="119"/>
        <v>0</v>
      </c>
      <c r="M291" s="47">
        <f t="shared" si="119"/>
        <v>0</v>
      </c>
      <c r="N291" s="47">
        <f t="shared" si="119"/>
        <v>0</v>
      </c>
      <c r="O291" s="47">
        <f t="shared" si="119"/>
        <v>0</v>
      </c>
      <c r="P291" s="47">
        <f t="shared" si="119"/>
        <v>1722.1</v>
      </c>
      <c r="Q291" s="47">
        <f t="shared" si="119"/>
        <v>1722.1</v>
      </c>
      <c r="R291" s="47">
        <f t="shared" si="119"/>
        <v>0</v>
      </c>
      <c r="S291" s="47">
        <f t="shared" si="119"/>
        <v>0</v>
      </c>
      <c r="T291" s="105"/>
    </row>
    <row r="292" spans="1:20" s="65" customFormat="1" ht="18" customHeight="1">
      <c r="A292" s="225"/>
      <c r="B292" s="225"/>
      <c r="C292" s="226"/>
      <c r="D292" s="228"/>
      <c r="E292" s="228"/>
      <c r="F292" s="228"/>
      <c r="G292" s="96">
        <v>612</v>
      </c>
      <c r="H292" s="102"/>
      <c r="I292" s="102"/>
      <c r="J292" s="102"/>
      <c r="K292" s="102"/>
      <c r="L292" s="47"/>
      <c r="M292" s="47"/>
      <c r="N292" s="47"/>
      <c r="O292" s="47"/>
      <c r="P292" s="47">
        <v>1722.1</v>
      </c>
      <c r="Q292" s="47">
        <v>1722.1</v>
      </c>
      <c r="R292" s="47"/>
      <c r="S292" s="47"/>
      <c r="T292" s="105"/>
    </row>
    <row r="293" spans="1:20" s="65" customFormat="1" ht="23.25" customHeight="1">
      <c r="A293" s="224" t="s">
        <v>919</v>
      </c>
      <c r="B293" s="224" t="s">
        <v>917</v>
      </c>
      <c r="C293" s="80" t="s">
        <v>23</v>
      </c>
      <c r="D293" s="64" t="str">
        <f>D295</f>
        <v>079</v>
      </c>
      <c r="E293" s="64" t="str">
        <f>E295</f>
        <v>0702</v>
      </c>
      <c r="F293" s="64" t="str">
        <f>F295</f>
        <v>01100S7450</v>
      </c>
      <c r="G293" s="96"/>
      <c r="H293" s="102">
        <f>H295</f>
        <v>0</v>
      </c>
      <c r="I293" s="102">
        <f aca="true" t="shared" si="120" ref="I293:S293">I295</f>
        <v>0</v>
      </c>
      <c r="J293" s="102">
        <f t="shared" si="120"/>
        <v>0</v>
      </c>
      <c r="K293" s="102">
        <f t="shared" si="120"/>
        <v>0</v>
      </c>
      <c r="L293" s="47">
        <f t="shared" si="120"/>
        <v>0</v>
      </c>
      <c r="M293" s="47">
        <f t="shared" si="120"/>
        <v>0</v>
      </c>
      <c r="N293" s="47">
        <f t="shared" si="120"/>
        <v>0</v>
      </c>
      <c r="O293" s="47">
        <f t="shared" si="120"/>
        <v>0</v>
      </c>
      <c r="P293" s="47">
        <f>P295</f>
        <v>416.1</v>
      </c>
      <c r="Q293" s="47">
        <f t="shared" si="120"/>
        <v>416.1</v>
      </c>
      <c r="R293" s="47">
        <f t="shared" si="120"/>
        <v>0</v>
      </c>
      <c r="S293" s="47">
        <f t="shared" si="120"/>
        <v>0</v>
      </c>
      <c r="T293" s="105"/>
    </row>
    <row r="294" spans="1:20" s="65" customFormat="1" ht="24.75" customHeight="1">
      <c r="A294" s="225"/>
      <c r="B294" s="225"/>
      <c r="C294" s="53" t="s">
        <v>36</v>
      </c>
      <c r="D294" s="110"/>
      <c r="E294" s="110"/>
      <c r="F294" s="110"/>
      <c r="G294" s="96"/>
      <c r="H294" s="102"/>
      <c r="I294" s="102"/>
      <c r="J294" s="102"/>
      <c r="K294" s="102"/>
      <c r="L294" s="47"/>
      <c r="M294" s="47"/>
      <c r="N294" s="47"/>
      <c r="O294" s="47"/>
      <c r="P294" s="47"/>
      <c r="Q294" s="47"/>
      <c r="R294" s="47"/>
      <c r="S294" s="47"/>
      <c r="T294" s="105"/>
    </row>
    <row r="295" spans="1:20" s="65" customFormat="1" ht="16.5" customHeight="1">
      <c r="A295" s="225"/>
      <c r="B295" s="225"/>
      <c r="C295" s="226" t="s">
        <v>158</v>
      </c>
      <c r="D295" s="227" t="s">
        <v>65</v>
      </c>
      <c r="E295" s="227" t="s">
        <v>66</v>
      </c>
      <c r="F295" s="227" t="s">
        <v>918</v>
      </c>
      <c r="G295" s="96">
        <v>610</v>
      </c>
      <c r="H295" s="102">
        <f aca="true" t="shared" si="121" ref="H295:S295">SUM(H296:H296)</f>
        <v>0</v>
      </c>
      <c r="I295" s="102">
        <f t="shared" si="121"/>
        <v>0</v>
      </c>
      <c r="J295" s="102">
        <f t="shared" si="121"/>
        <v>0</v>
      </c>
      <c r="K295" s="102">
        <f t="shared" si="121"/>
        <v>0</v>
      </c>
      <c r="L295" s="47">
        <f t="shared" si="121"/>
        <v>0</v>
      </c>
      <c r="M295" s="47">
        <f t="shared" si="121"/>
        <v>0</v>
      </c>
      <c r="N295" s="47">
        <f t="shared" si="121"/>
        <v>0</v>
      </c>
      <c r="O295" s="47">
        <f t="shared" si="121"/>
        <v>0</v>
      </c>
      <c r="P295" s="47">
        <f t="shared" si="121"/>
        <v>416.1</v>
      </c>
      <c r="Q295" s="47">
        <f t="shared" si="121"/>
        <v>416.1</v>
      </c>
      <c r="R295" s="47">
        <f t="shared" si="121"/>
        <v>0</v>
      </c>
      <c r="S295" s="47">
        <f t="shared" si="121"/>
        <v>0</v>
      </c>
      <c r="T295" s="105"/>
    </row>
    <row r="296" spans="1:20" s="65" customFormat="1" ht="18" customHeight="1">
      <c r="A296" s="225"/>
      <c r="B296" s="225"/>
      <c r="C296" s="226"/>
      <c r="D296" s="228"/>
      <c r="E296" s="228"/>
      <c r="F296" s="228"/>
      <c r="G296" s="96">
        <v>612</v>
      </c>
      <c r="H296" s="102"/>
      <c r="I296" s="102"/>
      <c r="J296" s="102"/>
      <c r="K296" s="102"/>
      <c r="L296" s="47"/>
      <c r="M296" s="47"/>
      <c r="N296" s="47"/>
      <c r="O296" s="47"/>
      <c r="P296" s="47">
        <v>416.1</v>
      </c>
      <c r="Q296" s="47">
        <v>416.1</v>
      </c>
      <c r="R296" s="47"/>
      <c r="S296" s="47"/>
      <c r="T296" s="105"/>
    </row>
    <row r="297" spans="1:20" s="65" customFormat="1" ht="23.25" customHeight="1">
      <c r="A297" s="224" t="s">
        <v>920</v>
      </c>
      <c r="B297" s="224" t="s">
        <v>917</v>
      </c>
      <c r="C297" s="80" t="s">
        <v>23</v>
      </c>
      <c r="D297" s="64" t="str">
        <f>D299</f>
        <v>079</v>
      </c>
      <c r="E297" s="64" t="str">
        <f>E299</f>
        <v>0703</v>
      </c>
      <c r="F297" s="64" t="str">
        <f>F299</f>
        <v>01100S7450</v>
      </c>
      <c r="G297" s="96"/>
      <c r="H297" s="102">
        <f>H299</f>
        <v>0</v>
      </c>
      <c r="I297" s="102">
        <f aca="true" t="shared" si="122" ref="I297:O297">I299</f>
        <v>0</v>
      </c>
      <c r="J297" s="102">
        <f t="shared" si="122"/>
        <v>0</v>
      </c>
      <c r="K297" s="102">
        <f t="shared" si="122"/>
        <v>0</v>
      </c>
      <c r="L297" s="47">
        <f t="shared" si="122"/>
        <v>0</v>
      </c>
      <c r="M297" s="47">
        <f t="shared" si="122"/>
        <v>0</v>
      </c>
      <c r="N297" s="47">
        <f t="shared" si="122"/>
        <v>0</v>
      </c>
      <c r="O297" s="47">
        <f t="shared" si="122"/>
        <v>0</v>
      </c>
      <c r="P297" s="47">
        <f>P299</f>
        <v>77</v>
      </c>
      <c r="Q297" s="47">
        <f>Q299</f>
        <v>77</v>
      </c>
      <c r="R297" s="47">
        <f>R299</f>
        <v>0</v>
      </c>
      <c r="S297" s="47">
        <f>S299</f>
        <v>0</v>
      </c>
      <c r="T297" s="105"/>
    </row>
    <row r="298" spans="1:20" s="65" customFormat="1" ht="24.75" customHeight="1">
      <c r="A298" s="225"/>
      <c r="B298" s="225"/>
      <c r="C298" s="53" t="s">
        <v>36</v>
      </c>
      <c r="D298" s="110"/>
      <c r="E298" s="110"/>
      <c r="F298" s="110"/>
      <c r="G298" s="96"/>
      <c r="H298" s="102"/>
      <c r="I298" s="102"/>
      <c r="J298" s="102"/>
      <c r="K298" s="102"/>
      <c r="L298" s="47"/>
      <c r="M298" s="47"/>
      <c r="N298" s="47"/>
      <c r="O298" s="47"/>
      <c r="P298" s="47"/>
      <c r="Q298" s="47"/>
      <c r="R298" s="47"/>
      <c r="S298" s="47"/>
      <c r="T298" s="105"/>
    </row>
    <row r="299" spans="1:20" s="65" customFormat="1" ht="16.5" customHeight="1">
      <c r="A299" s="225"/>
      <c r="B299" s="225"/>
      <c r="C299" s="226" t="s">
        <v>158</v>
      </c>
      <c r="D299" s="227" t="s">
        <v>65</v>
      </c>
      <c r="E299" s="227" t="s">
        <v>265</v>
      </c>
      <c r="F299" s="227" t="s">
        <v>918</v>
      </c>
      <c r="G299" s="96">
        <v>240</v>
      </c>
      <c r="H299" s="102">
        <f aca="true" t="shared" si="123" ref="H299:S299">SUM(H300:H300)</f>
        <v>0</v>
      </c>
      <c r="I299" s="102">
        <f t="shared" si="123"/>
        <v>0</v>
      </c>
      <c r="J299" s="102">
        <f t="shared" si="123"/>
        <v>0</v>
      </c>
      <c r="K299" s="102">
        <f t="shared" si="123"/>
        <v>0</v>
      </c>
      <c r="L299" s="47">
        <f t="shared" si="123"/>
        <v>0</v>
      </c>
      <c r="M299" s="47">
        <f t="shared" si="123"/>
        <v>0</v>
      </c>
      <c r="N299" s="47">
        <f t="shared" si="123"/>
        <v>0</v>
      </c>
      <c r="O299" s="47">
        <f t="shared" si="123"/>
        <v>0</v>
      </c>
      <c r="P299" s="47">
        <f t="shared" si="123"/>
        <v>77</v>
      </c>
      <c r="Q299" s="47">
        <f t="shared" si="123"/>
        <v>77</v>
      </c>
      <c r="R299" s="47">
        <f t="shared" si="123"/>
        <v>0</v>
      </c>
      <c r="S299" s="47">
        <f t="shared" si="123"/>
        <v>0</v>
      </c>
      <c r="T299" s="105"/>
    </row>
    <row r="300" spans="1:20" s="65" customFormat="1" ht="18" customHeight="1">
      <c r="A300" s="225"/>
      <c r="B300" s="225"/>
      <c r="C300" s="226"/>
      <c r="D300" s="228"/>
      <c r="E300" s="228"/>
      <c r="F300" s="228"/>
      <c r="G300" s="96">
        <v>244</v>
      </c>
      <c r="H300" s="102"/>
      <c r="I300" s="102"/>
      <c r="J300" s="102"/>
      <c r="K300" s="102"/>
      <c r="L300" s="47"/>
      <c r="M300" s="47"/>
      <c r="N300" s="47"/>
      <c r="O300" s="47"/>
      <c r="P300" s="47">
        <v>77</v>
      </c>
      <c r="Q300" s="47">
        <v>77</v>
      </c>
      <c r="R300" s="47"/>
      <c r="S300" s="47"/>
      <c r="T300" s="105"/>
    </row>
    <row r="301" spans="1:20" s="65" customFormat="1" ht="23.25" customHeight="1">
      <c r="A301" s="224" t="s">
        <v>921</v>
      </c>
      <c r="B301" s="224" t="s">
        <v>917</v>
      </c>
      <c r="C301" s="80" t="s">
        <v>23</v>
      </c>
      <c r="D301" s="64" t="str">
        <f>D303</f>
        <v>079</v>
      </c>
      <c r="E301" s="64" t="str">
        <f>E303</f>
        <v>1102</v>
      </c>
      <c r="F301" s="64" t="str">
        <f>F303</f>
        <v>01100S6500</v>
      </c>
      <c r="G301" s="96"/>
      <c r="H301" s="102">
        <f>H303</f>
        <v>0</v>
      </c>
      <c r="I301" s="102">
        <f aca="true" t="shared" si="124" ref="I301:O301">I303</f>
        <v>0</v>
      </c>
      <c r="J301" s="102">
        <f t="shared" si="124"/>
        <v>0</v>
      </c>
      <c r="K301" s="102">
        <f t="shared" si="124"/>
        <v>0</v>
      </c>
      <c r="L301" s="47">
        <f t="shared" si="124"/>
        <v>0</v>
      </c>
      <c r="M301" s="47">
        <f t="shared" si="124"/>
        <v>0</v>
      </c>
      <c r="N301" s="47">
        <f t="shared" si="124"/>
        <v>0</v>
      </c>
      <c r="O301" s="47">
        <f t="shared" si="124"/>
        <v>0</v>
      </c>
      <c r="P301" s="47">
        <f>P303</f>
        <v>428</v>
      </c>
      <c r="Q301" s="47">
        <f>Q303</f>
        <v>428</v>
      </c>
      <c r="R301" s="47">
        <f>R303</f>
        <v>0</v>
      </c>
      <c r="S301" s="47">
        <f>S303</f>
        <v>0</v>
      </c>
      <c r="T301" s="105"/>
    </row>
    <row r="302" spans="1:20" s="65" customFormat="1" ht="24.75" customHeight="1">
      <c r="A302" s="225"/>
      <c r="B302" s="225"/>
      <c r="C302" s="53" t="s">
        <v>36</v>
      </c>
      <c r="D302" s="110"/>
      <c r="E302" s="110"/>
      <c r="F302" s="110"/>
      <c r="G302" s="96"/>
      <c r="H302" s="102"/>
      <c r="I302" s="102"/>
      <c r="J302" s="102"/>
      <c r="K302" s="102"/>
      <c r="L302" s="47"/>
      <c r="M302" s="47"/>
      <c r="N302" s="47"/>
      <c r="O302" s="47"/>
      <c r="P302" s="47"/>
      <c r="Q302" s="47"/>
      <c r="R302" s="47"/>
      <c r="S302" s="47"/>
      <c r="T302" s="105"/>
    </row>
    <row r="303" spans="1:20" s="65" customFormat="1" ht="16.5" customHeight="1">
      <c r="A303" s="225"/>
      <c r="B303" s="225"/>
      <c r="C303" s="226" t="s">
        <v>158</v>
      </c>
      <c r="D303" s="227" t="s">
        <v>65</v>
      </c>
      <c r="E303" s="227" t="s">
        <v>73</v>
      </c>
      <c r="F303" s="227" t="s">
        <v>922</v>
      </c>
      <c r="G303" s="96">
        <v>240</v>
      </c>
      <c r="H303" s="102">
        <f aca="true" t="shared" si="125" ref="H303:S303">SUM(H304:H304)</f>
        <v>0</v>
      </c>
      <c r="I303" s="102">
        <f t="shared" si="125"/>
        <v>0</v>
      </c>
      <c r="J303" s="102">
        <f t="shared" si="125"/>
        <v>0</v>
      </c>
      <c r="K303" s="102">
        <f t="shared" si="125"/>
        <v>0</v>
      </c>
      <c r="L303" s="47">
        <f t="shared" si="125"/>
        <v>0</v>
      </c>
      <c r="M303" s="47">
        <f t="shared" si="125"/>
        <v>0</v>
      </c>
      <c r="N303" s="47">
        <f t="shared" si="125"/>
        <v>0</v>
      </c>
      <c r="O303" s="47">
        <f t="shared" si="125"/>
        <v>0</v>
      </c>
      <c r="P303" s="47">
        <f t="shared" si="125"/>
        <v>428</v>
      </c>
      <c r="Q303" s="47">
        <f t="shared" si="125"/>
        <v>428</v>
      </c>
      <c r="R303" s="47">
        <f t="shared" si="125"/>
        <v>0</v>
      </c>
      <c r="S303" s="47">
        <f t="shared" si="125"/>
        <v>0</v>
      </c>
      <c r="T303" s="105"/>
    </row>
    <row r="304" spans="1:20" s="65" customFormat="1" ht="18" customHeight="1">
      <c r="A304" s="225"/>
      <c r="B304" s="225"/>
      <c r="C304" s="226"/>
      <c r="D304" s="228"/>
      <c r="E304" s="228"/>
      <c r="F304" s="228"/>
      <c r="G304" s="96">
        <v>244</v>
      </c>
      <c r="H304" s="102"/>
      <c r="I304" s="102"/>
      <c r="J304" s="102"/>
      <c r="K304" s="102"/>
      <c r="L304" s="47"/>
      <c r="M304" s="47"/>
      <c r="N304" s="47"/>
      <c r="O304" s="47"/>
      <c r="P304" s="47">
        <v>428</v>
      </c>
      <c r="Q304" s="47">
        <v>428</v>
      </c>
      <c r="R304" s="47"/>
      <c r="S304" s="47"/>
      <c r="T304" s="105"/>
    </row>
    <row r="305" spans="1:20" s="65" customFormat="1" ht="23.25" customHeight="1">
      <c r="A305" s="224" t="s">
        <v>923</v>
      </c>
      <c r="B305" s="224" t="s">
        <v>917</v>
      </c>
      <c r="C305" s="80" t="s">
        <v>23</v>
      </c>
      <c r="D305" s="64" t="str">
        <f>D307</f>
        <v>079</v>
      </c>
      <c r="E305" s="64" t="str">
        <f>E307</f>
        <v>0701</v>
      </c>
      <c r="F305" s="64" t="str">
        <f>F307</f>
        <v>0110088130</v>
      </c>
      <c r="G305" s="96"/>
      <c r="H305" s="102">
        <f>H307+H308+H309+H311</f>
        <v>0</v>
      </c>
      <c r="I305" s="102">
        <f aca="true" t="shared" si="126" ref="I305:S305">I307+I308+I309+I311</f>
        <v>0</v>
      </c>
      <c r="J305" s="102">
        <f t="shared" si="126"/>
        <v>0</v>
      </c>
      <c r="K305" s="102">
        <f t="shared" si="126"/>
        <v>0</v>
      </c>
      <c r="L305" s="47">
        <f t="shared" si="126"/>
        <v>0</v>
      </c>
      <c r="M305" s="47">
        <f t="shared" si="126"/>
        <v>0</v>
      </c>
      <c r="N305" s="47">
        <f t="shared" si="126"/>
        <v>0</v>
      </c>
      <c r="O305" s="47">
        <f t="shared" si="126"/>
        <v>0</v>
      </c>
      <c r="P305" s="47">
        <f t="shared" si="126"/>
        <v>1803.5</v>
      </c>
      <c r="Q305" s="47">
        <f t="shared" si="126"/>
        <v>1803.5</v>
      </c>
      <c r="R305" s="47">
        <f t="shared" si="126"/>
        <v>0</v>
      </c>
      <c r="S305" s="47">
        <f t="shared" si="126"/>
        <v>0</v>
      </c>
      <c r="T305" s="105"/>
    </row>
    <row r="306" spans="1:20" s="65" customFormat="1" ht="24.75" customHeight="1">
      <c r="A306" s="225"/>
      <c r="B306" s="225"/>
      <c r="C306" s="53" t="s">
        <v>36</v>
      </c>
      <c r="D306" s="110"/>
      <c r="E306" s="110"/>
      <c r="F306" s="110"/>
      <c r="G306" s="96"/>
      <c r="H306" s="102"/>
      <c r="I306" s="102"/>
      <c r="J306" s="102"/>
      <c r="K306" s="102"/>
      <c r="L306" s="47"/>
      <c r="M306" s="47"/>
      <c r="N306" s="47"/>
      <c r="O306" s="47"/>
      <c r="P306" s="47"/>
      <c r="Q306" s="47"/>
      <c r="R306" s="47"/>
      <c r="S306" s="47"/>
      <c r="T306" s="105"/>
    </row>
    <row r="307" spans="1:20" s="65" customFormat="1" ht="16.5" customHeight="1">
      <c r="A307" s="225"/>
      <c r="B307" s="225"/>
      <c r="C307" s="226" t="s">
        <v>158</v>
      </c>
      <c r="D307" s="227" t="s">
        <v>65</v>
      </c>
      <c r="E307" s="227" t="s">
        <v>163</v>
      </c>
      <c r="F307" s="227" t="s">
        <v>924</v>
      </c>
      <c r="G307" s="96">
        <v>111</v>
      </c>
      <c r="H307" s="102"/>
      <c r="I307" s="102"/>
      <c r="J307" s="102"/>
      <c r="K307" s="102"/>
      <c r="L307" s="47"/>
      <c r="M307" s="47"/>
      <c r="N307" s="47"/>
      <c r="O307" s="47"/>
      <c r="P307" s="47">
        <v>56.2</v>
      </c>
      <c r="Q307" s="47">
        <v>56.2</v>
      </c>
      <c r="R307" s="47"/>
      <c r="S307" s="47"/>
      <c r="T307" s="105"/>
    </row>
    <row r="308" spans="1:20" s="65" customFormat="1" ht="16.5" customHeight="1">
      <c r="A308" s="225"/>
      <c r="B308" s="225"/>
      <c r="C308" s="226"/>
      <c r="D308" s="228"/>
      <c r="E308" s="228"/>
      <c r="F308" s="228"/>
      <c r="G308" s="96">
        <v>119</v>
      </c>
      <c r="H308" s="102"/>
      <c r="I308" s="102"/>
      <c r="J308" s="102"/>
      <c r="K308" s="102"/>
      <c r="L308" s="47"/>
      <c r="M308" s="47"/>
      <c r="N308" s="47"/>
      <c r="O308" s="47"/>
      <c r="P308" s="47">
        <v>16.9</v>
      </c>
      <c r="Q308" s="47">
        <v>16.9</v>
      </c>
      <c r="R308" s="47"/>
      <c r="S308" s="47"/>
      <c r="T308" s="105"/>
    </row>
    <row r="309" spans="1:20" s="65" customFormat="1" ht="16.5" customHeight="1">
      <c r="A309" s="225"/>
      <c r="B309" s="225"/>
      <c r="C309" s="226"/>
      <c r="D309" s="228"/>
      <c r="E309" s="228"/>
      <c r="F309" s="228"/>
      <c r="G309" s="96">
        <v>610</v>
      </c>
      <c r="H309" s="102">
        <f>H310</f>
        <v>0</v>
      </c>
      <c r="I309" s="102">
        <f aca="true" t="shared" si="127" ref="I309:S309">I310</f>
        <v>0</v>
      </c>
      <c r="J309" s="102">
        <f t="shared" si="127"/>
        <v>0</v>
      </c>
      <c r="K309" s="102">
        <f t="shared" si="127"/>
        <v>0</v>
      </c>
      <c r="L309" s="47">
        <f t="shared" si="127"/>
        <v>0</v>
      </c>
      <c r="M309" s="47">
        <f t="shared" si="127"/>
        <v>0</v>
      </c>
      <c r="N309" s="47">
        <f t="shared" si="127"/>
        <v>0</v>
      </c>
      <c r="O309" s="47">
        <f t="shared" si="127"/>
        <v>0</v>
      </c>
      <c r="P309" s="47">
        <f t="shared" si="127"/>
        <v>1727.4</v>
      </c>
      <c r="Q309" s="47">
        <f t="shared" si="127"/>
        <v>1727.4</v>
      </c>
      <c r="R309" s="47">
        <f t="shared" si="127"/>
        <v>0</v>
      </c>
      <c r="S309" s="47">
        <f t="shared" si="127"/>
        <v>0</v>
      </c>
      <c r="T309" s="105"/>
    </row>
    <row r="310" spans="1:20" s="65" customFormat="1" ht="16.5" customHeight="1">
      <c r="A310" s="225"/>
      <c r="B310" s="225"/>
      <c r="C310" s="226"/>
      <c r="D310" s="228"/>
      <c r="E310" s="228"/>
      <c r="F310" s="228"/>
      <c r="G310" s="96">
        <v>611</v>
      </c>
      <c r="H310" s="102"/>
      <c r="I310" s="102"/>
      <c r="J310" s="102"/>
      <c r="K310" s="102"/>
      <c r="L310" s="47"/>
      <c r="M310" s="47"/>
      <c r="N310" s="47"/>
      <c r="O310" s="47"/>
      <c r="P310" s="47">
        <v>1727.4</v>
      </c>
      <c r="Q310" s="47">
        <v>1727.4</v>
      </c>
      <c r="R310" s="47"/>
      <c r="S310" s="47"/>
      <c r="T310" s="105"/>
    </row>
    <row r="311" spans="1:20" s="65" customFormat="1" ht="18" customHeight="1">
      <c r="A311" s="225"/>
      <c r="B311" s="225"/>
      <c r="C311" s="226"/>
      <c r="D311" s="228"/>
      <c r="E311" s="228"/>
      <c r="F311" s="228"/>
      <c r="G311" s="96">
        <v>853</v>
      </c>
      <c r="H311" s="102"/>
      <c r="I311" s="102"/>
      <c r="J311" s="102"/>
      <c r="K311" s="102"/>
      <c r="L311" s="47"/>
      <c r="M311" s="47"/>
      <c r="N311" s="47"/>
      <c r="O311" s="47"/>
      <c r="P311" s="47">
        <v>3</v>
      </c>
      <c r="Q311" s="47">
        <v>3</v>
      </c>
      <c r="R311" s="47"/>
      <c r="S311" s="47"/>
      <c r="T311" s="105"/>
    </row>
    <row r="312" spans="1:20" s="65" customFormat="1" ht="23.25" customHeight="1">
      <c r="A312" s="224" t="s">
        <v>925</v>
      </c>
      <c r="B312" s="224" t="s">
        <v>917</v>
      </c>
      <c r="C312" s="80" t="s">
        <v>23</v>
      </c>
      <c r="D312" s="64" t="str">
        <f>D314</f>
        <v>079</v>
      </c>
      <c r="E312" s="64" t="str">
        <f>E314</f>
        <v>0702</v>
      </c>
      <c r="F312" s="64" t="str">
        <f>F314</f>
        <v>0110088130</v>
      </c>
      <c r="G312" s="96"/>
      <c r="H312" s="102">
        <f>H314</f>
        <v>0</v>
      </c>
      <c r="I312" s="102">
        <f aca="true" t="shared" si="128" ref="I312:O312">I314</f>
        <v>0</v>
      </c>
      <c r="J312" s="102">
        <f t="shared" si="128"/>
        <v>0</v>
      </c>
      <c r="K312" s="102">
        <f t="shared" si="128"/>
        <v>0</v>
      </c>
      <c r="L312" s="47">
        <f t="shared" si="128"/>
        <v>0</v>
      </c>
      <c r="M312" s="47">
        <f t="shared" si="128"/>
        <v>0</v>
      </c>
      <c r="N312" s="47">
        <f t="shared" si="128"/>
        <v>0</v>
      </c>
      <c r="O312" s="47">
        <f t="shared" si="128"/>
        <v>0</v>
      </c>
      <c r="P312" s="47">
        <f>P314</f>
        <v>602</v>
      </c>
      <c r="Q312" s="47">
        <f>Q314</f>
        <v>602</v>
      </c>
      <c r="R312" s="47">
        <f>R314</f>
        <v>0</v>
      </c>
      <c r="S312" s="47">
        <f>S314</f>
        <v>0</v>
      </c>
      <c r="T312" s="105"/>
    </row>
    <row r="313" spans="1:20" s="65" customFormat="1" ht="24.75" customHeight="1">
      <c r="A313" s="225"/>
      <c r="B313" s="225"/>
      <c r="C313" s="53" t="s">
        <v>36</v>
      </c>
      <c r="D313" s="110"/>
      <c r="E313" s="110"/>
      <c r="F313" s="110"/>
      <c r="G313" s="96"/>
      <c r="H313" s="102"/>
      <c r="I313" s="102"/>
      <c r="J313" s="102"/>
      <c r="K313" s="102"/>
      <c r="L313" s="47"/>
      <c r="M313" s="47"/>
      <c r="N313" s="47"/>
      <c r="O313" s="47"/>
      <c r="P313" s="47"/>
      <c r="Q313" s="47"/>
      <c r="R313" s="47"/>
      <c r="S313" s="47"/>
      <c r="T313" s="105"/>
    </row>
    <row r="314" spans="1:20" s="65" customFormat="1" ht="16.5" customHeight="1">
      <c r="A314" s="225"/>
      <c r="B314" s="225"/>
      <c r="C314" s="226" t="s">
        <v>158</v>
      </c>
      <c r="D314" s="227" t="s">
        <v>65</v>
      </c>
      <c r="E314" s="227" t="s">
        <v>66</v>
      </c>
      <c r="F314" s="227" t="s">
        <v>924</v>
      </c>
      <c r="G314" s="96">
        <v>610</v>
      </c>
      <c r="H314" s="102">
        <f aca="true" t="shared" si="129" ref="H314:S314">SUM(H315:H315)</f>
        <v>0</v>
      </c>
      <c r="I314" s="102">
        <f t="shared" si="129"/>
        <v>0</v>
      </c>
      <c r="J314" s="102">
        <f t="shared" si="129"/>
        <v>0</v>
      </c>
      <c r="K314" s="102">
        <f t="shared" si="129"/>
        <v>0</v>
      </c>
      <c r="L314" s="47">
        <f t="shared" si="129"/>
        <v>0</v>
      </c>
      <c r="M314" s="47">
        <f t="shared" si="129"/>
        <v>0</v>
      </c>
      <c r="N314" s="47">
        <f t="shared" si="129"/>
        <v>0</v>
      </c>
      <c r="O314" s="47">
        <f t="shared" si="129"/>
        <v>0</v>
      </c>
      <c r="P314" s="47">
        <f t="shared" si="129"/>
        <v>602</v>
      </c>
      <c r="Q314" s="47">
        <f t="shared" si="129"/>
        <v>602</v>
      </c>
      <c r="R314" s="47">
        <f t="shared" si="129"/>
        <v>0</v>
      </c>
      <c r="S314" s="47">
        <f t="shared" si="129"/>
        <v>0</v>
      </c>
      <c r="T314" s="105"/>
    </row>
    <row r="315" spans="1:20" s="65" customFormat="1" ht="18" customHeight="1">
      <c r="A315" s="225"/>
      <c r="B315" s="225"/>
      <c r="C315" s="226"/>
      <c r="D315" s="228"/>
      <c r="E315" s="228"/>
      <c r="F315" s="228"/>
      <c r="G315" s="96">
        <v>611</v>
      </c>
      <c r="H315" s="102"/>
      <c r="I315" s="102"/>
      <c r="J315" s="102"/>
      <c r="K315" s="102"/>
      <c r="L315" s="47"/>
      <c r="M315" s="47"/>
      <c r="N315" s="47"/>
      <c r="O315" s="47"/>
      <c r="P315" s="47">
        <v>602</v>
      </c>
      <c r="Q315" s="47">
        <v>602</v>
      </c>
      <c r="R315" s="47"/>
      <c r="S315" s="47"/>
      <c r="T315" s="105"/>
    </row>
    <row r="316" spans="1:20" s="65" customFormat="1" ht="23.25" customHeight="1">
      <c r="A316" s="224" t="s">
        <v>926</v>
      </c>
      <c r="B316" s="224" t="s">
        <v>917</v>
      </c>
      <c r="C316" s="80" t="s">
        <v>23</v>
      </c>
      <c r="D316" s="64" t="str">
        <f>D318</f>
        <v>079</v>
      </c>
      <c r="E316" s="64" t="str">
        <f>E318</f>
        <v>0703</v>
      </c>
      <c r="F316" s="64" t="str">
        <f>F318</f>
        <v>0110088130</v>
      </c>
      <c r="G316" s="96"/>
      <c r="H316" s="102">
        <f>SUM(H318:H320)</f>
        <v>0</v>
      </c>
      <c r="I316" s="102">
        <f aca="true" t="shared" si="130" ref="I316:S316">SUM(I318:I320)</f>
        <v>0</v>
      </c>
      <c r="J316" s="102">
        <f t="shared" si="130"/>
        <v>0</v>
      </c>
      <c r="K316" s="102">
        <f t="shared" si="130"/>
        <v>0</v>
      </c>
      <c r="L316" s="47">
        <f t="shared" si="130"/>
        <v>0</v>
      </c>
      <c r="M316" s="47">
        <f t="shared" si="130"/>
        <v>0</v>
      </c>
      <c r="N316" s="47">
        <f t="shared" si="130"/>
        <v>0</v>
      </c>
      <c r="O316" s="47">
        <f t="shared" si="130"/>
        <v>0</v>
      </c>
      <c r="P316" s="47">
        <f t="shared" si="130"/>
        <v>122.89999999999999</v>
      </c>
      <c r="Q316" s="47">
        <f t="shared" si="130"/>
        <v>122.89999999999999</v>
      </c>
      <c r="R316" s="47">
        <f t="shared" si="130"/>
        <v>0</v>
      </c>
      <c r="S316" s="47">
        <f t="shared" si="130"/>
        <v>0</v>
      </c>
      <c r="T316" s="105"/>
    </row>
    <row r="317" spans="1:20" s="65" customFormat="1" ht="24.75" customHeight="1">
      <c r="A317" s="225"/>
      <c r="B317" s="225"/>
      <c r="C317" s="53" t="s">
        <v>36</v>
      </c>
      <c r="D317" s="110"/>
      <c r="E317" s="110"/>
      <c r="F317" s="110"/>
      <c r="G317" s="96"/>
      <c r="H317" s="102"/>
      <c r="I317" s="102"/>
      <c r="J317" s="102"/>
      <c r="K317" s="102"/>
      <c r="L317" s="47"/>
      <c r="M317" s="47"/>
      <c r="N317" s="47"/>
      <c r="O317" s="47"/>
      <c r="P317" s="47"/>
      <c r="Q317" s="47"/>
      <c r="R317" s="47"/>
      <c r="S317" s="47"/>
      <c r="T317" s="105"/>
    </row>
    <row r="318" spans="1:20" s="65" customFormat="1" ht="16.5" customHeight="1">
      <c r="A318" s="225"/>
      <c r="B318" s="225"/>
      <c r="C318" s="226" t="s">
        <v>158</v>
      </c>
      <c r="D318" s="227" t="s">
        <v>65</v>
      </c>
      <c r="E318" s="227" t="s">
        <v>265</v>
      </c>
      <c r="F318" s="227" t="s">
        <v>924</v>
      </c>
      <c r="G318" s="96">
        <v>111</v>
      </c>
      <c r="H318" s="102">
        <f aca="true" t="shared" si="131" ref="H318:O318">SUM(H320:H320)</f>
        <v>0</v>
      </c>
      <c r="I318" s="102">
        <f t="shared" si="131"/>
        <v>0</v>
      </c>
      <c r="J318" s="102">
        <f t="shared" si="131"/>
        <v>0</v>
      </c>
      <c r="K318" s="102">
        <f t="shared" si="131"/>
        <v>0</v>
      </c>
      <c r="L318" s="47">
        <f t="shared" si="131"/>
        <v>0</v>
      </c>
      <c r="M318" s="47">
        <f t="shared" si="131"/>
        <v>0</v>
      </c>
      <c r="N318" s="47">
        <f t="shared" si="131"/>
        <v>0</v>
      </c>
      <c r="O318" s="47">
        <f t="shared" si="131"/>
        <v>0</v>
      </c>
      <c r="P318" s="47">
        <v>88.8</v>
      </c>
      <c r="Q318" s="47">
        <v>88.8</v>
      </c>
      <c r="R318" s="47">
        <f>SUM(R320:R320)</f>
        <v>0</v>
      </c>
      <c r="S318" s="47">
        <f>SUM(S320:S320)</f>
        <v>0</v>
      </c>
      <c r="T318" s="105"/>
    </row>
    <row r="319" spans="1:20" s="65" customFormat="1" ht="16.5" customHeight="1">
      <c r="A319" s="225"/>
      <c r="B319" s="225"/>
      <c r="C319" s="226"/>
      <c r="D319" s="228"/>
      <c r="E319" s="228"/>
      <c r="F319" s="228"/>
      <c r="G319" s="96">
        <v>119</v>
      </c>
      <c r="H319" s="102"/>
      <c r="I319" s="102"/>
      <c r="J319" s="102"/>
      <c r="K319" s="102"/>
      <c r="L319" s="47"/>
      <c r="M319" s="47"/>
      <c r="N319" s="47"/>
      <c r="O319" s="47"/>
      <c r="P319" s="47">
        <v>26.8</v>
      </c>
      <c r="Q319" s="47">
        <v>26.8</v>
      </c>
      <c r="R319" s="47"/>
      <c r="S319" s="47"/>
      <c r="T319" s="105"/>
    </row>
    <row r="320" spans="1:20" s="65" customFormat="1" ht="18" customHeight="1">
      <c r="A320" s="225"/>
      <c r="B320" s="225"/>
      <c r="C320" s="226"/>
      <c r="D320" s="228"/>
      <c r="E320" s="228"/>
      <c r="F320" s="228"/>
      <c r="G320" s="96">
        <v>831</v>
      </c>
      <c r="H320" s="102"/>
      <c r="I320" s="102"/>
      <c r="J320" s="102"/>
      <c r="K320" s="102"/>
      <c r="L320" s="47"/>
      <c r="M320" s="47"/>
      <c r="N320" s="47"/>
      <c r="O320" s="47"/>
      <c r="P320" s="47">
        <v>7.3</v>
      </c>
      <c r="Q320" s="47">
        <v>7.3</v>
      </c>
      <c r="R320" s="47"/>
      <c r="S320" s="47"/>
      <c r="T320" s="105"/>
    </row>
    <row r="321" spans="1:20" s="65" customFormat="1" ht="23.25" customHeight="1">
      <c r="A321" s="224" t="s">
        <v>927</v>
      </c>
      <c r="B321" s="224" t="s">
        <v>917</v>
      </c>
      <c r="C321" s="80" t="s">
        <v>23</v>
      </c>
      <c r="D321" s="64" t="str">
        <f>D323</f>
        <v>079</v>
      </c>
      <c r="E321" s="64" t="str">
        <f>E323</f>
        <v>0702</v>
      </c>
      <c r="F321" s="64" t="str">
        <f>F323</f>
        <v>01100Е0970</v>
      </c>
      <c r="G321" s="96"/>
      <c r="H321" s="102">
        <f>H323</f>
        <v>0</v>
      </c>
      <c r="I321" s="102">
        <f aca="true" t="shared" si="132" ref="I321:S321">I323</f>
        <v>0</v>
      </c>
      <c r="J321" s="102">
        <f t="shared" si="132"/>
        <v>0</v>
      </c>
      <c r="K321" s="102">
        <f t="shared" si="132"/>
        <v>0</v>
      </c>
      <c r="L321" s="47">
        <f t="shared" si="132"/>
        <v>0</v>
      </c>
      <c r="M321" s="47">
        <f t="shared" si="132"/>
        <v>0</v>
      </c>
      <c r="N321" s="47">
        <f t="shared" si="132"/>
        <v>3349.9</v>
      </c>
      <c r="O321" s="47">
        <f t="shared" si="132"/>
        <v>0</v>
      </c>
      <c r="P321" s="47">
        <f t="shared" si="132"/>
        <v>3349.9</v>
      </c>
      <c r="Q321" s="47">
        <f t="shared" si="132"/>
        <v>3349.9</v>
      </c>
      <c r="R321" s="47">
        <f t="shared" si="132"/>
        <v>0</v>
      </c>
      <c r="S321" s="47">
        <f t="shared" si="132"/>
        <v>0</v>
      </c>
      <c r="T321" s="105"/>
    </row>
    <row r="322" spans="1:20" s="65" customFormat="1" ht="24.75" customHeight="1">
      <c r="A322" s="225"/>
      <c r="B322" s="225"/>
      <c r="C322" s="53" t="s">
        <v>36</v>
      </c>
      <c r="D322" s="110"/>
      <c r="E322" s="110"/>
      <c r="F322" s="110"/>
      <c r="G322" s="96"/>
      <c r="H322" s="102"/>
      <c r="I322" s="102"/>
      <c r="J322" s="102"/>
      <c r="K322" s="102"/>
      <c r="L322" s="47"/>
      <c r="M322" s="47"/>
      <c r="N322" s="47"/>
      <c r="O322" s="47"/>
      <c r="P322" s="47"/>
      <c r="Q322" s="47"/>
      <c r="R322" s="47"/>
      <c r="S322" s="47"/>
      <c r="T322" s="105"/>
    </row>
    <row r="323" spans="1:20" s="65" customFormat="1" ht="16.5" customHeight="1">
      <c r="A323" s="225"/>
      <c r="B323" s="225"/>
      <c r="C323" s="226" t="s">
        <v>158</v>
      </c>
      <c r="D323" s="227" t="s">
        <v>65</v>
      </c>
      <c r="E323" s="227" t="s">
        <v>66</v>
      </c>
      <c r="F323" s="227" t="s">
        <v>928</v>
      </c>
      <c r="G323" s="96">
        <v>610</v>
      </c>
      <c r="H323" s="102">
        <f>H324</f>
        <v>0</v>
      </c>
      <c r="I323" s="102">
        <f aca="true" t="shared" si="133" ref="I323:S323">I324</f>
        <v>0</v>
      </c>
      <c r="J323" s="102">
        <f t="shared" si="133"/>
        <v>0</v>
      </c>
      <c r="K323" s="102">
        <f t="shared" si="133"/>
        <v>0</v>
      </c>
      <c r="L323" s="47">
        <f t="shared" si="133"/>
        <v>0</v>
      </c>
      <c r="M323" s="47">
        <f t="shared" si="133"/>
        <v>0</v>
      </c>
      <c r="N323" s="47">
        <f t="shared" si="133"/>
        <v>3349.9</v>
      </c>
      <c r="O323" s="47">
        <f t="shared" si="133"/>
        <v>0</v>
      </c>
      <c r="P323" s="47">
        <f t="shared" si="133"/>
        <v>3349.9</v>
      </c>
      <c r="Q323" s="47">
        <f t="shared" si="133"/>
        <v>3349.9</v>
      </c>
      <c r="R323" s="47">
        <f t="shared" si="133"/>
        <v>0</v>
      </c>
      <c r="S323" s="47">
        <f t="shared" si="133"/>
        <v>0</v>
      </c>
      <c r="T323" s="105"/>
    </row>
    <row r="324" spans="1:20" s="65" customFormat="1" ht="16.5" customHeight="1">
      <c r="A324" s="225"/>
      <c r="B324" s="225"/>
      <c r="C324" s="226"/>
      <c r="D324" s="228"/>
      <c r="E324" s="228"/>
      <c r="F324" s="228"/>
      <c r="G324" s="96">
        <v>612</v>
      </c>
      <c r="H324" s="102"/>
      <c r="I324" s="102"/>
      <c r="J324" s="102"/>
      <c r="K324" s="102"/>
      <c r="L324" s="47"/>
      <c r="M324" s="47"/>
      <c r="N324" s="47">
        <v>3349.9</v>
      </c>
      <c r="O324" s="47"/>
      <c r="P324" s="47">
        <v>3349.9</v>
      </c>
      <c r="Q324" s="47">
        <v>3349.9</v>
      </c>
      <c r="R324" s="47"/>
      <c r="S324" s="47"/>
      <c r="T324" s="105"/>
    </row>
    <row r="325" spans="1:20" s="65" customFormat="1" ht="23.25" customHeight="1">
      <c r="A325" s="224" t="s">
        <v>929</v>
      </c>
      <c r="B325" s="224" t="s">
        <v>917</v>
      </c>
      <c r="C325" s="80" t="s">
        <v>23</v>
      </c>
      <c r="D325" s="64" t="str">
        <f>D327</f>
        <v>079</v>
      </c>
      <c r="E325" s="64" t="str">
        <f>E327</f>
        <v>0703</v>
      </c>
      <c r="F325" s="64" t="str">
        <f>F327</f>
        <v>01100L0271</v>
      </c>
      <c r="G325" s="96"/>
      <c r="H325" s="102">
        <f>H327</f>
        <v>0</v>
      </c>
      <c r="I325" s="102">
        <f aca="true" t="shared" si="134" ref="I325:S325">I327</f>
        <v>0</v>
      </c>
      <c r="J325" s="102">
        <f t="shared" si="134"/>
        <v>10</v>
      </c>
      <c r="K325" s="102">
        <f t="shared" si="134"/>
        <v>0</v>
      </c>
      <c r="L325" s="47">
        <f t="shared" si="134"/>
        <v>1010</v>
      </c>
      <c r="M325" s="47">
        <f t="shared" si="134"/>
        <v>0</v>
      </c>
      <c r="N325" s="47">
        <f t="shared" si="134"/>
        <v>1010</v>
      </c>
      <c r="O325" s="47">
        <f t="shared" si="134"/>
        <v>0</v>
      </c>
      <c r="P325" s="47">
        <f t="shared" si="134"/>
        <v>1010</v>
      </c>
      <c r="Q325" s="47">
        <f t="shared" si="134"/>
        <v>1010</v>
      </c>
      <c r="R325" s="47">
        <f t="shared" si="134"/>
        <v>0</v>
      </c>
      <c r="S325" s="47">
        <f t="shared" si="134"/>
        <v>0</v>
      </c>
      <c r="T325" s="105"/>
    </row>
    <row r="326" spans="1:20" s="65" customFormat="1" ht="24.75" customHeight="1">
      <c r="A326" s="225"/>
      <c r="B326" s="225"/>
      <c r="C326" s="53" t="s">
        <v>36</v>
      </c>
      <c r="D326" s="110"/>
      <c r="E326" s="110"/>
      <c r="F326" s="110"/>
      <c r="G326" s="96"/>
      <c r="H326" s="102"/>
      <c r="I326" s="102"/>
      <c r="J326" s="102"/>
      <c r="K326" s="102"/>
      <c r="L326" s="47"/>
      <c r="M326" s="47"/>
      <c r="N326" s="47"/>
      <c r="O326" s="47"/>
      <c r="P326" s="47"/>
      <c r="Q326" s="47"/>
      <c r="R326" s="47"/>
      <c r="S326" s="47"/>
      <c r="T326" s="105"/>
    </row>
    <row r="327" spans="1:20" s="65" customFormat="1" ht="16.5" customHeight="1">
      <c r="A327" s="225"/>
      <c r="B327" s="225"/>
      <c r="C327" s="226" t="s">
        <v>158</v>
      </c>
      <c r="D327" s="227" t="s">
        <v>65</v>
      </c>
      <c r="E327" s="227" t="s">
        <v>265</v>
      </c>
      <c r="F327" s="227" t="s">
        <v>604</v>
      </c>
      <c r="G327" s="96">
        <v>240</v>
      </c>
      <c r="H327" s="102">
        <f aca="true" t="shared" si="135" ref="H327:S327">H328</f>
        <v>0</v>
      </c>
      <c r="I327" s="102">
        <f t="shared" si="135"/>
        <v>0</v>
      </c>
      <c r="J327" s="102">
        <f t="shared" si="135"/>
        <v>10</v>
      </c>
      <c r="K327" s="102">
        <f t="shared" si="135"/>
        <v>0</v>
      </c>
      <c r="L327" s="47">
        <f t="shared" si="135"/>
        <v>1010</v>
      </c>
      <c r="M327" s="47">
        <f t="shared" si="135"/>
        <v>0</v>
      </c>
      <c r="N327" s="47">
        <f t="shared" si="135"/>
        <v>1010</v>
      </c>
      <c r="O327" s="47">
        <f t="shared" si="135"/>
        <v>0</v>
      </c>
      <c r="P327" s="47">
        <f t="shared" si="135"/>
        <v>1010</v>
      </c>
      <c r="Q327" s="47">
        <f t="shared" si="135"/>
        <v>1010</v>
      </c>
      <c r="R327" s="47">
        <f t="shared" si="135"/>
        <v>0</v>
      </c>
      <c r="S327" s="47">
        <f t="shared" si="135"/>
        <v>0</v>
      </c>
      <c r="T327" s="105"/>
    </row>
    <row r="328" spans="1:20" s="65" customFormat="1" ht="16.5" customHeight="1">
      <c r="A328" s="225"/>
      <c r="B328" s="225"/>
      <c r="C328" s="226"/>
      <c r="D328" s="228"/>
      <c r="E328" s="228"/>
      <c r="F328" s="228"/>
      <c r="G328" s="96">
        <v>244</v>
      </c>
      <c r="H328" s="102"/>
      <c r="I328" s="102"/>
      <c r="J328" s="102">
        <v>10</v>
      </c>
      <c r="K328" s="102"/>
      <c r="L328" s="47">
        <v>1010</v>
      </c>
      <c r="M328" s="47"/>
      <c r="N328" s="47">
        <v>1010</v>
      </c>
      <c r="O328" s="47"/>
      <c r="P328" s="47">
        <v>1010</v>
      </c>
      <c r="Q328" s="47">
        <v>1010</v>
      </c>
      <c r="R328" s="47"/>
      <c r="S328" s="47"/>
      <c r="T328" s="105"/>
    </row>
    <row r="329" spans="1:20" s="65" customFormat="1" ht="23.25" customHeight="1">
      <c r="A329" s="224" t="s">
        <v>930</v>
      </c>
      <c r="B329" s="224" t="s">
        <v>917</v>
      </c>
      <c r="C329" s="80" t="s">
        <v>23</v>
      </c>
      <c r="D329" s="64" t="str">
        <f>D331</f>
        <v>079</v>
      </c>
      <c r="E329" s="64" t="str">
        <f>E331</f>
        <v>0702</v>
      </c>
      <c r="F329" s="64" t="str">
        <f>F331</f>
        <v>0110083440</v>
      </c>
      <c r="G329" s="96"/>
      <c r="H329" s="102">
        <f>H331</f>
        <v>0</v>
      </c>
      <c r="I329" s="102">
        <f aca="true" t="shared" si="136" ref="I329:S329">I331</f>
        <v>0</v>
      </c>
      <c r="J329" s="102">
        <f t="shared" si="136"/>
        <v>0</v>
      </c>
      <c r="K329" s="102">
        <f t="shared" si="136"/>
        <v>0</v>
      </c>
      <c r="L329" s="47">
        <f t="shared" si="136"/>
        <v>0</v>
      </c>
      <c r="M329" s="47">
        <f t="shared" si="136"/>
        <v>0</v>
      </c>
      <c r="N329" s="47">
        <f t="shared" si="136"/>
        <v>0</v>
      </c>
      <c r="O329" s="47">
        <f t="shared" si="136"/>
        <v>0</v>
      </c>
      <c r="P329" s="47">
        <f t="shared" si="136"/>
        <v>262</v>
      </c>
      <c r="Q329" s="47">
        <f t="shared" si="136"/>
        <v>219</v>
      </c>
      <c r="R329" s="47">
        <f t="shared" si="136"/>
        <v>0</v>
      </c>
      <c r="S329" s="47">
        <f t="shared" si="136"/>
        <v>0</v>
      </c>
      <c r="T329" s="105"/>
    </row>
    <row r="330" spans="1:20" s="65" customFormat="1" ht="24.75" customHeight="1">
      <c r="A330" s="225"/>
      <c r="B330" s="225"/>
      <c r="C330" s="53" t="s">
        <v>36</v>
      </c>
      <c r="D330" s="110"/>
      <c r="E330" s="110"/>
      <c r="F330" s="110"/>
      <c r="G330" s="96"/>
      <c r="H330" s="102"/>
      <c r="I330" s="102"/>
      <c r="J330" s="102"/>
      <c r="K330" s="102"/>
      <c r="L330" s="47"/>
      <c r="M330" s="47"/>
      <c r="N330" s="47"/>
      <c r="O330" s="47"/>
      <c r="P330" s="47"/>
      <c r="Q330" s="47"/>
      <c r="R330" s="47"/>
      <c r="S330" s="47"/>
      <c r="T330" s="105"/>
    </row>
    <row r="331" spans="1:20" s="65" customFormat="1" ht="16.5" customHeight="1">
      <c r="A331" s="225"/>
      <c r="B331" s="225"/>
      <c r="C331" s="226" t="s">
        <v>158</v>
      </c>
      <c r="D331" s="227" t="s">
        <v>65</v>
      </c>
      <c r="E331" s="227" t="s">
        <v>66</v>
      </c>
      <c r="F331" s="227" t="s">
        <v>451</v>
      </c>
      <c r="G331" s="96">
        <v>610</v>
      </c>
      <c r="H331" s="102">
        <f aca="true" t="shared" si="137" ref="H331:S331">H332</f>
        <v>0</v>
      </c>
      <c r="I331" s="102">
        <f t="shared" si="137"/>
        <v>0</v>
      </c>
      <c r="J331" s="102">
        <f t="shared" si="137"/>
        <v>0</v>
      </c>
      <c r="K331" s="102">
        <f t="shared" si="137"/>
        <v>0</v>
      </c>
      <c r="L331" s="47">
        <f t="shared" si="137"/>
        <v>0</v>
      </c>
      <c r="M331" s="47">
        <f t="shared" si="137"/>
        <v>0</v>
      </c>
      <c r="N331" s="47">
        <f t="shared" si="137"/>
        <v>0</v>
      </c>
      <c r="O331" s="47">
        <f t="shared" si="137"/>
        <v>0</v>
      </c>
      <c r="P331" s="47">
        <f t="shared" si="137"/>
        <v>262</v>
      </c>
      <c r="Q331" s="47">
        <f t="shared" si="137"/>
        <v>219</v>
      </c>
      <c r="R331" s="47">
        <f t="shared" si="137"/>
        <v>0</v>
      </c>
      <c r="S331" s="47">
        <f t="shared" si="137"/>
        <v>0</v>
      </c>
      <c r="T331" s="105"/>
    </row>
    <row r="332" spans="1:20" s="65" customFormat="1" ht="16.5" customHeight="1">
      <c r="A332" s="225"/>
      <c r="B332" s="225"/>
      <c r="C332" s="226"/>
      <c r="D332" s="228"/>
      <c r="E332" s="228"/>
      <c r="F332" s="228"/>
      <c r="G332" s="96">
        <v>611</v>
      </c>
      <c r="H332" s="102"/>
      <c r="I332" s="102"/>
      <c r="J332" s="102"/>
      <c r="K332" s="102"/>
      <c r="L332" s="47"/>
      <c r="M332" s="47"/>
      <c r="N332" s="47"/>
      <c r="O332" s="47"/>
      <c r="P332" s="47">
        <v>262</v>
      </c>
      <c r="Q332" s="47">
        <v>219</v>
      </c>
      <c r="R332" s="47"/>
      <c r="S332" s="47"/>
      <c r="T332" s="105"/>
    </row>
    <row r="333" spans="1:20" s="65" customFormat="1" ht="23.25" customHeight="1">
      <c r="A333" s="224" t="s">
        <v>985</v>
      </c>
      <c r="B333" s="224" t="s">
        <v>884</v>
      </c>
      <c r="C333" s="80" t="s">
        <v>23</v>
      </c>
      <c r="D333" s="64" t="str">
        <f>D335</f>
        <v>079</v>
      </c>
      <c r="E333" s="64" t="str">
        <f>E335</f>
        <v>0701</v>
      </c>
      <c r="F333" s="64" t="str">
        <f>F335</f>
        <v>0110010470</v>
      </c>
      <c r="G333" s="96"/>
      <c r="H333" s="102">
        <f>H335+H338</f>
        <v>187.3</v>
      </c>
      <c r="I333" s="102">
        <f aca="true" t="shared" si="138" ref="I333:S333">I335+I338</f>
        <v>187.3</v>
      </c>
      <c r="J333" s="102">
        <f t="shared" si="138"/>
        <v>0</v>
      </c>
      <c r="K333" s="102">
        <f t="shared" si="138"/>
        <v>0</v>
      </c>
      <c r="L333" s="102">
        <f t="shared" si="138"/>
        <v>0</v>
      </c>
      <c r="M333" s="102">
        <f t="shared" si="138"/>
        <v>0</v>
      </c>
      <c r="N333" s="102">
        <f t="shared" si="138"/>
        <v>0</v>
      </c>
      <c r="O333" s="102">
        <f t="shared" si="138"/>
        <v>0</v>
      </c>
      <c r="P333" s="102">
        <f t="shared" si="138"/>
        <v>0</v>
      </c>
      <c r="Q333" s="102">
        <f t="shared" si="138"/>
        <v>0</v>
      </c>
      <c r="R333" s="102">
        <f t="shared" si="138"/>
        <v>0</v>
      </c>
      <c r="S333" s="102">
        <f t="shared" si="138"/>
        <v>0</v>
      </c>
      <c r="T333" s="105"/>
    </row>
    <row r="334" spans="1:20" s="65" customFormat="1" ht="24.75" customHeight="1">
      <c r="A334" s="225"/>
      <c r="B334" s="225"/>
      <c r="C334" s="53" t="s">
        <v>36</v>
      </c>
      <c r="D334" s="110"/>
      <c r="E334" s="110"/>
      <c r="F334" s="110"/>
      <c r="G334" s="96"/>
      <c r="H334" s="102"/>
      <c r="I334" s="102"/>
      <c r="J334" s="102"/>
      <c r="K334" s="102"/>
      <c r="L334" s="47"/>
      <c r="M334" s="47"/>
      <c r="N334" s="47"/>
      <c r="O334" s="47"/>
      <c r="P334" s="47"/>
      <c r="Q334" s="47"/>
      <c r="R334" s="47"/>
      <c r="S334" s="47"/>
      <c r="T334" s="105"/>
    </row>
    <row r="335" spans="1:20" s="65" customFormat="1" ht="16.5" customHeight="1">
      <c r="A335" s="225"/>
      <c r="B335" s="225"/>
      <c r="C335" s="226" t="s">
        <v>158</v>
      </c>
      <c r="D335" s="227" t="s">
        <v>65</v>
      </c>
      <c r="E335" s="227" t="s">
        <v>163</v>
      </c>
      <c r="F335" s="227" t="s">
        <v>986</v>
      </c>
      <c r="G335" s="96">
        <v>110</v>
      </c>
      <c r="H335" s="102">
        <f>SUM(H336:H337)</f>
        <v>101.1</v>
      </c>
      <c r="I335" s="102">
        <f>SUM(I336:I337)</f>
        <v>101.1</v>
      </c>
      <c r="J335" s="102">
        <f aca="true" t="shared" si="139" ref="J335:S335">J338</f>
        <v>0</v>
      </c>
      <c r="K335" s="102">
        <f t="shared" si="139"/>
        <v>0</v>
      </c>
      <c r="L335" s="47">
        <f t="shared" si="139"/>
        <v>0</v>
      </c>
      <c r="M335" s="47">
        <f t="shared" si="139"/>
        <v>0</v>
      </c>
      <c r="N335" s="47">
        <f t="shared" si="139"/>
        <v>0</v>
      </c>
      <c r="O335" s="47">
        <f t="shared" si="139"/>
        <v>0</v>
      </c>
      <c r="P335" s="47">
        <f t="shared" si="139"/>
        <v>0</v>
      </c>
      <c r="Q335" s="47">
        <f t="shared" si="139"/>
        <v>0</v>
      </c>
      <c r="R335" s="47">
        <f t="shared" si="139"/>
        <v>0</v>
      </c>
      <c r="S335" s="47">
        <f t="shared" si="139"/>
        <v>0</v>
      </c>
      <c r="T335" s="105"/>
    </row>
    <row r="336" spans="1:20" s="65" customFormat="1" ht="16.5" customHeight="1">
      <c r="A336" s="225"/>
      <c r="B336" s="225"/>
      <c r="C336" s="226"/>
      <c r="D336" s="228"/>
      <c r="E336" s="228"/>
      <c r="F336" s="228"/>
      <c r="G336" s="96">
        <v>111</v>
      </c>
      <c r="H336" s="102">
        <v>77.8</v>
      </c>
      <c r="I336" s="102">
        <v>77.8</v>
      </c>
      <c r="J336" s="102"/>
      <c r="K336" s="102"/>
      <c r="L336" s="47"/>
      <c r="M336" s="47"/>
      <c r="N336" s="47"/>
      <c r="O336" s="47"/>
      <c r="P336" s="47"/>
      <c r="Q336" s="47"/>
      <c r="R336" s="47"/>
      <c r="S336" s="47"/>
      <c r="T336" s="105"/>
    </row>
    <row r="337" spans="1:20" s="65" customFormat="1" ht="16.5" customHeight="1">
      <c r="A337" s="225"/>
      <c r="B337" s="225"/>
      <c r="C337" s="226"/>
      <c r="D337" s="228"/>
      <c r="E337" s="228"/>
      <c r="F337" s="228"/>
      <c r="G337" s="96">
        <v>119</v>
      </c>
      <c r="H337" s="102">
        <v>23.3</v>
      </c>
      <c r="I337" s="102">
        <v>23.3</v>
      </c>
      <c r="J337" s="102"/>
      <c r="K337" s="102"/>
      <c r="L337" s="47"/>
      <c r="M337" s="47"/>
      <c r="N337" s="47"/>
      <c r="O337" s="47"/>
      <c r="P337" s="47"/>
      <c r="Q337" s="47"/>
      <c r="R337" s="47"/>
      <c r="S337" s="47"/>
      <c r="T337" s="105"/>
    </row>
    <row r="338" spans="1:20" s="65" customFormat="1" ht="16.5" customHeight="1">
      <c r="A338" s="225"/>
      <c r="B338" s="225"/>
      <c r="C338" s="226"/>
      <c r="D338" s="228"/>
      <c r="E338" s="228"/>
      <c r="F338" s="228"/>
      <c r="G338" s="96">
        <v>611</v>
      </c>
      <c r="H338" s="102">
        <v>86.2</v>
      </c>
      <c r="I338" s="102">
        <v>86.2</v>
      </c>
      <c r="J338" s="102"/>
      <c r="K338" s="102"/>
      <c r="L338" s="47"/>
      <c r="M338" s="47"/>
      <c r="N338" s="47"/>
      <c r="O338" s="47"/>
      <c r="P338" s="47"/>
      <c r="Q338" s="47"/>
      <c r="R338" s="47"/>
      <c r="S338" s="47"/>
      <c r="T338" s="105"/>
    </row>
    <row r="339" spans="1:20" s="65" customFormat="1" ht="23.25" customHeight="1">
      <c r="A339" s="224" t="s">
        <v>987</v>
      </c>
      <c r="B339" s="224" t="s">
        <v>884</v>
      </c>
      <c r="C339" s="80" t="s">
        <v>23</v>
      </c>
      <c r="D339" s="64" t="str">
        <f>D341</f>
        <v>079</v>
      </c>
      <c r="E339" s="64" t="str">
        <f>E341</f>
        <v>0702</v>
      </c>
      <c r="F339" s="64" t="str">
        <f>F341</f>
        <v>0110010470</v>
      </c>
      <c r="G339" s="96"/>
      <c r="H339" s="102">
        <f>H341+H344</f>
        <v>294.5</v>
      </c>
      <c r="I339" s="102">
        <f aca="true" t="shared" si="140" ref="I339:S339">I341+I344</f>
        <v>294.5</v>
      </c>
      <c r="J339" s="102">
        <f t="shared" si="140"/>
        <v>0</v>
      </c>
      <c r="K339" s="102">
        <f t="shared" si="140"/>
        <v>0</v>
      </c>
      <c r="L339" s="102">
        <f t="shared" si="140"/>
        <v>0</v>
      </c>
      <c r="M339" s="102">
        <f t="shared" si="140"/>
        <v>0</v>
      </c>
      <c r="N339" s="102">
        <f t="shared" si="140"/>
        <v>0</v>
      </c>
      <c r="O339" s="102">
        <f t="shared" si="140"/>
        <v>0</v>
      </c>
      <c r="P339" s="102">
        <f t="shared" si="140"/>
        <v>0</v>
      </c>
      <c r="Q339" s="102">
        <f t="shared" si="140"/>
        <v>0</v>
      </c>
      <c r="R339" s="102">
        <f t="shared" si="140"/>
        <v>0</v>
      </c>
      <c r="S339" s="102">
        <f t="shared" si="140"/>
        <v>0</v>
      </c>
      <c r="T339" s="105"/>
    </row>
    <row r="340" spans="1:20" s="65" customFormat="1" ht="24.75" customHeight="1">
      <c r="A340" s="225"/>
      <c r="B340" s="225"/>
      <c r="C340" s="53" t="s">
        <v>36</v>
      </c>
      <c r="D340" s="110"/>
      <c r="E340" s="110"/>
      <c r="F340" s="110"/>
      <c r="G340" s="96"/>
      <c r="H340" s="102"/>
      <c r="I340" s="102"/>
      <c r="J340" s="102"/>
      <c r="K340" s="102"/>
      <c r="L340" s="47"/>
      <c r="M340" s="47"/>
      <c r="N340" s="47"/>
      <c r="O340" s="47"/>
      <c r="P340" s="47"/>
      <c r="Q340" s="47"/>
      <c r="R340" s="47"/>
      <c r="S340" s="47"/>
      <c r="T340" s="105"/>
    </row>
    <row r="341" spans="1:20" s="65" customFormat="1" ht="16.5" customHeight="1">
      <c r="A341" s="225"/>
      <c r="B341" s="225"/>
      <c r="C341" s="226" t="s">
        <v>158</v>
      </c>
      <c r="D341" s="227" t="s">
        <v>65</v>
      </c>
      <c r="E341" s="227" t="s">
        <v>66</v>
      </c>
      <c r="F341" s="227" t="s">
        <v>986</v>
      </c>
      <c r="G341" s="96">
        <v>110</v>
      </c>
      <c r="H341" s="102">
        <f>SUM(H342:H343)</f>
        <v>34</v>
      </c>
      <c r="I341" s="102">
        <f>SUM(I342:I343)</f>
        <v>34</v>
      </c>
      <c r="J341" s="102">
        <f aca="true" t="shared" si="141" ref="J341:S341">J344</f>
        <v>0</v>
      </c>
      <c r="K341" s="102">
        <f t="shared" si="141"/>
        <v>0</v>
      </c>
      <c r="L341" s="47">
        <f t="shared" si="141"/>
        <v>0</v>
      </c>
      <c r="M341" s="47">
        <f t="shared" si="141"/>
        <v>0</v>
      </c>
      <c r="N341" s="47">
        <f t="shared" si="141"/>
        <v>0</v>
      </c>
      <c r="O341" s="47">
        <f t="shared" si="141"/>
        <v>0</v>
      </c>
      <c r="P341" s="47">
        <f t="shared" si="141"/>
        <v>0</v>
      </c>
      <c r="Q341" s="47">
        <f t="shared" si="141"/>
        <v>0</v>
      </c>
      <c r="R341" s="47">
        <f t="shared" si="141"/>
        <v>0</v>
      </c>
      <c r="S341" s="47">
        <f t="shared" si="141"/>
        <v>0</v>
      </c>
      <c r="T341" s="105"/>
    </row>
    <row r="342" spans="1:20" s="65" customFormat="1" ht="16.5" customHeight="1">
      <c r="A342" s="225"/>
      <c r="B342" s="225"/>
      <c r="C342" s="226"/>
      <c r="D342" s="228"/>
      <c r="E342" s="228"/>
      <c r="F342" s="228"/>
      <c r="G342" s="96">
        <v>111</v>
      </c>
      <c r="H342" s="102">
        <v>26.1</v>
      </c>
      <c r="I342" s="102">
        <v>26.1</v>
      </c>
      <c r="J342" s="102"/>
      <c r="K342" s="102"/>
      <c r="L342" s="47"/>
      <c r="M342" s="47"/>
      <c r="N342" s="47"/>
      <c r="O342" s="47"/>
      <c r="P342" s="47"/>
      <c r="Q342" s="47"/>
      <c r="R342" s="47"/>
      <c r="S342" s="47"/>
      <c r="T342" s="105"/>
    </row>
    <row r="343" spans="1:20" s="65" customFormat="1" ht="16.5" customHeight="1">
      <c r="A343" s="225"/>
      <c r="B343" s="225"/>
      <c r="C343" s="226"/>
      <c r="D343" s="228"/>
      <c r="E343" s="228"/>
      <c r="F343" s="228"/>
      <c r="G343" s="96">
        <v>119</v>
      </c>
      <c r="H343" s="102">
        <v>7.9</v>
      </c>
      <c r="I343" s="102">
        <v>7.9</v>
      </c>
      <c r="J343" s="102"/>
      <c r="K343" s="102"/>
      <c r="L343" s="47"/>
      <c r="M343" s="47"/>
      <c r="N343" s="47"/>
      <c r="O343" s="47"/>
      <c r="P343" s="47"/>
      <c r="Q343" s="47"/>
      <c r="R343" s="47"/>
      <c r="S343" s="47"/>
      <c r="T343" s="105"/>
    </row>
    <row r="344" spans="1:20" s="65" customFormat="1" ht="16.5" customHeight="1">
      <c r="A344" s="225"/>
      <c r="B344" s="225"/>
      <c r="C344" s="226"/>
      <c r="D344" s="228"/>
      <c r="E344" s="228"/>
      <c r="F344" s="228"/>
      <c r="G344" s="96">
        <v>611</v>
      </c>
      <c r="H344" s="102">
        <v>260.5</v>
      </c>
      <c r="I344" s="102">
        <v>260.5</v>
      </c>
      <c r="J344" s="102"/>
      <c r="K344" s="102"/>
      <c r="L344" s="47"/>
      <c r="M344" s="47"/>
      <c r="N344" s="47"/>
      <c r="O344" s="47"/>
      <c r="P344" s="47"/>
      <c r="Q344" s="47"/>
      <c r="R344" s="47"/>
      <c r="S344" s="47"/>
      <c r="T344" s="105"/>
    </row>
    <row r="345" spans="1:20" s="65" customFormat="1" ht="23.25" customHeight="1">
      <c r="A345" s="224" t="s">
        <v>988</v>
      </c>
      <c r="B345" s="224" t="s">
        <v>884</v>
      </c>
      <c r="C345" s="80" t="s">
        <v>23</v>
      </c>
      <c r="D345" s="64" t="str">
        <f>D347</f>
        <v>079</v>
      </c>
      <c r="E345" s="64" t="str">
        <f>E347</f>
        <v>0703</v>
      </c>
      <c r="F345" s="64" t="str">
        <f>F347</f>
        <v>0110010470</v>
      </c>
      <c r="G345" s="96"/>
      <c r="H345" s="102">
        <f>H347</f>
        <v>1325</v>
      </c>
      <c r="I345" s="102">
        <f aca="true" t="shared" si="142" ref="I345:S345">I347</f>
        <v>1324.9</v>
      </c>
      <c r="J345" s="102">
        <f t="shared" si="142"/>
        <v>0</v>
      </c>
      <c r="K345" s="102">
        <f t="shared" si="142"/>
        <v>0</v>
      </c>
      <c r="L345" s="102">
        <f t="shared" si="142"/>
        <v>0</v>
      </c>
      <c r="M345" s="102">
        <f t="shared" si="142"/>
        <v>0</v>
      </c>
      <c r="N345" s="102">
        <f t="shared" si="142"/>
        <v>0</v>
      </c>
      <c r="O345" s="102">
        <f t="shared" si="142"/>
        <v>0</v>
      </c>
      <c r="P345" s="102">
        <f t="shared" si="142"/>
        <v>0</v>
      </c>
      <c r="Q345" s="102">
        <f t="shared" si="142"/>
        <v>0</v>
      </c>
      <c r="R345" s="102">
        <f t="shared" si="142"/>
        <v>0</v>
      </c>
      <c r="S345" s="102">
        <f t="shared" si="142"/>
        <v>0</v>
      </c>
      <c r="T345" s="105"/>
    </row>
    <row r="346" spans="1:20" s="65" customFormat="1" ht="24.75" customHeight="1">
      <c r="A346" s="225"/>
      <c r="B346" s="225"/>
      <c r="C346" s="53" t="s">
        <v>36</v>
      </c>
      <c r="D346" s="110"/>
      <c r="E346" s="110"/>
      <c r="F346" s="110"/>
      <c r="G346" s="96"/>
      <c r="H346" s="102"/>
      <c r="I346" s="102"/>
      <c r="J346" s="102"/>
      <c r="K346" s="102"/>
      <c r="L346" s="47"/>
      <c r="M346" s="47"/>
      <c r="N346" s="47"/>
      <c r="O346" s="47"/>
      <c r="P346" s="47"/>
      <c r="Q346" s="47"/>
      <c r="R346" s="47"/>
      <c r="S346" s="47"/>
      <c r="T346" s="105"/>
    </row>
    <row r="347" spans="1:20" s="65" customFormat="1" ht="16.5" customHeight="1">
      <c r="A347" s="225"/>
      <c r="B347" s="225"/>
      <c r="C347" s="226" t="s">
        <v>158</v>
      </c>
      <c r="D347" s="227" t="s">
        <v>65</v>
      </c>
      <c r="E347" s="227" t="s">
        <v>265</v>
      </c>
      <c r="F347" s="227" t="s">
        <v>986</v>
      </c>
      <c r="G347" s="96">
        <v>110</v>
      </c>
      <c r="H347" s="102">
        <f>SUM(H348:H349)</f>
        <v>1325</v>
      </c>
      <c r="I347" s="102">
        <f aca="true" t="shared" si="143" ref="I347:S347">SUM(I348:I349)</f>
        <v>1324.9</v>
      </c>
      <c r="J347" s="102">
        <f t="shared" si="143"/>
        <v>0</v>
      </c>
      <c r="K347" s="102">
        <f t="shared" si="143"/>
        <v>0</v>
      </c>
      <c r="L347" s="102">
        <f t="shared" si="143"/>
        <v>0</v>
      </c>
      <c r="M347" s="102">
        <f t="shared" si="143"/>
        <v>0</v>
      </c>
      <c r="N347" s="102">
        <f t="shared" si="143"/>
        <v>0</v>
      </c>
      <c r="O347" s="102">
        <f t="shared" si="143"/>
        <v>0</v>
      </c>
      <c r="P347" s="102">
        <f t="shared" si="143"/>
        <v>0</v>
      </c>
      <c r="Q347" s="102">
        <f t="shared" si="143"/>
        <v>0</v>
      </c>
      <c r="R347" s="102">
        <f t="shared" si="143"/>
        <v>0</v>
      </c>
      <c r="S347" s="102">
        <f t="shared" si="143"/>
        <v>0</v>
      </c>
      <c r="T347" s="105"/>
    </row>
    <row r="348" spans="1:20" s="65" customFormat="1" ht="16.5" customHeight="1">
      <c r="A348" s="225"/>
      <c r="B348" s="225"/>
      <c r="C348" s="226"/>
      <c r="D348" s="228"/>
      <c r="E348" s="228"/>
      <c r="F348" s="228"/>
      <c r="G348" s="96">
        <v>111</v>
      </c>
      <c r="H348" s="102">
        <v>1017.6</v>
      </c>
      <c r="I348" s="102">
        <v>1017.5</v>
      </c>
      <c r="J348" s="102"/>
      <c r="K348" s="102"/>
      <c r="L348" s="47"/>
      <c r="M348" s="47"/>
      <c r="N348" s="47"/>
      <c r="O348" s="47"/>
      <c r="P348" s="47"/>
      <c r="Q348" s="47"/>
      <c r="R348" s="47"/>
      <c r="S348" s="47"/>
      <c r="T348" s="105"/>
    </row>
    <row r="349" spans="1:20" s="65" customFormat="1" ht="16.5" customHeight="1">
      <c r="A349" s="225"/>
      <c r="B349" s="225"/>
      <c r="C349" s="226"/>
      <c r="D349" s="228"/>
      <c r="E349" s="228"/>
      <c r="F349" s="228"/>
      <c r="G349" s="96">
        <v>119</v>
      </c>
      <c r="H349" s="102">
        <v>307.4</v>
      </c>
      <c r="I349" s="102">
        <v>307.4</v>
      </c>
      <c r="J349" s="102"/>
      <c r="K349" s="102"/>
      <c r="L349" s="47"/>
      <c r="M349" s="47"/>
      <c r="N349" s="47"/>
      <c r="O349" s="47"/>
      <c r="P349" s="47"/>
      <c r="Q349" s="47"/>
      <c r="R349" s="47"/>
      <c r="S349" s="47"/>
      <c r="T349" s="105"/>
    </row>
    <row r="350" spans="1:20" s="65" customFormat="1" ht="24.75" customHeight="1">
      <c r="A350" s="265" t="s">
        <v>47</v>
      </c>
      <c r="B350" s="265" t="s">
        <v>200</v>
      </c>
      <c r="C350" s="83" t="s">
        <v>23</v>
      </c>
      <c r="D350" s="95"/>
      <c r="E350" s="95"/>
      <c r="F350" s="95"/>
      <c r="G350" s="94"/>
      <c r="H350" s="66">
        <f>H352</f>
        <v>100</v>
      </c>
      <c r="I350" s="66">
        <f aca="true" t="shared" si="144" ref="I350:S350">I352</f>
        <v>16.5</v>
      </c>
      <c r="J350" s="66">
        <f t="shared" si="144"/>
        <v>100</v>
      </c>
      <c r="K350" s="66">
        <f t="shared" si="144"/>
        <v>0</v>
      </c>
      <c r="L350" s="67">
        <f t="shared" si="144"/>
        <v>100</v>
      </c>
      <c r="M350" s="67">
        <f t="shared" si="144"/>
        <v>0</v>
      </c>
      <c r="N350" s="67">
        <f t="shared" si="144"/>
        <v>100</v>
      </c>
      <c r="O350" s="67">
        <f t="shared" si="144"/>
        <v>0</v>
      </c>
      <c r="P350" s="67">
        <f t="shared" si="144"/>
        <v>0</v>
      </c>
      <c r="Q350" s="67">
        <f t="shared" si="144"/>
        <v>0</v>
      </c>
      <c r="R350" s="67">
        <f t="shared" si="144"/>
        <v>100</v>
      </c>
      <c r="S350" s="67">
        <f t="shared" si="144"/>
        <v>100</v>
      </c>
      <c r="T350" s="111"/>
    </row>
    <row r="351" spans="1:20" s="65" customFormat="1" ht="24.75" customHeight="1">
      <c r="A351" s="266"/>
      <c r="B351" s="266"/>
      <c r="C351" s="79" t="s">
        <v>36</v>
      </c>
      <c r="D351" s="112"/>
      <c r="E351" s="112"/>
      <c r="F351" s="112"/>
      <c r="G351" s="94"/>
      <c r="H351" s="113"/>
      <c r="I351" s="113"/>
      <c r="J351" s="113"/>
      <c r="K351" s="113"/>
      <c r="L351" s="114"/>
      <c r="M351" s="114"/>
      <c r="N351" s="114"/>
      <c r="O351" s="114"/>
      <c r="P351" s="114"/>
      <c r="Q351" s="114"/>
      <c r="R351" s="114"/>
      <c r="S351" s="114"/>
      <c r="T351" s="111"/>
    </row>
    <row r="352" spans="1:20" s="65" customFormat="1" ht="57.75" customHeight="1">
      <c r="A352" s="267"/>
      <c r="B352" s="267"/>
      <c r="C352" s="79" t="s">
        <v>158</v>
      </c>
      <c r="D352" s="112" t="s">
        <v>65</v>
      </c>
      <c r="E352" s="112" t="s">
        <v>270</v>
      </c>
      <c r="F352" s="112" t="s">
        <v>270</v>
      </c>
      <c r="G352" s="94" t="s">
        <v>270</v>
      </c>
      <c r="H352" s="66">
        <f>H353+H359</f>
        <v>100</v>
      </c>
      <c r="I352" s="66">
        <f aca="true" t="shared" si="145" ref="I352:S352">I353+I359</f>
        <v>16.5</v>
      </c>
      <c r="J352" s="66">
        <f t="shared" si="145"/>
        <v>100</v>
      </c>
      <c r="K352" s="66">
        <f t="shared" si="145"/>
        <v>0</v>
      </c>
      <c r="L352" s="67">
        <f t="shared" si="145"/>
        <v>100</v>
      </c>
      <c r="M352" s="67">
        <f t="shared" si="145"/>
        <v>0</v>
      </c>
      <c r="N352" s="67">
        <f t="shared" si="145"/>
        <v>100</v>
      </c>
      <c r="O352" s="67">
        <f t="shared" si="145"/>
        <v>0</v>
      </c>
      <c r="P352" s="67">
        <f t="shared" si="145"/>
        <v>0</v>
      </c>
      <c r="Q352" s="67">
        <f t="shared" si="145"/>
        <v>0</v>
      </c>
      <c r="R352" s="67">
        <f t="shared" si="145"/>
        <v>100</v>
      </c>
      <c r="S352" s="67">
        <f t="shared" si="145"/>
        <v>100</v>
      </c>
      <c r="T352" s="111"/>
    </row>
    <row r="353" spans="1:20" s="65" customFormat="1" ht="24.75" customHeight="1">
      <c r="A353" s="230" t="s">
        <v>161</v>
      </c>
      <c r="B353" s="230" t="s">
        <v>201</v>
      </c>
      <c r="C353" s="80" t="s">
        <v>23</v>
      </c>
      <c r="D353" s="104" t="s">
        <v>65</v>
      </c>
      <c r="E353" s="104" t="s">
        <v>66</v>
      </c>
      <c r="F353" s="104" t="s">
        <v>615</v>
      </c>
      <c r="G353" s="96"/>
      <c r="H353" s="97">
        <f>H355+H357</f>
        <v>100</v>
      </c>
      <c r="I353" s="97">
        <f aca="true" t="shared" si="146" ref="I353:S353">I355+I357</f>
        <v>16.5</v>
      </c>
      <c r="J353" s="97">
        <f t="shared" si="146"/>
        <v>73.9</v>
      </c>
      <c r="K353" s="97">
        <f t="shared" si="146"/>
        <v>0</v>
      </c>
      <c r="L353" s="60">
        <f t="shared" si="146"/>
        <v>73.9</v>
      </c>
      <c r="M353" s="60">
        <f t="shared" si="146"/>
        <v>0</v>
      </c>
      <c r="N353" s="60">
        <f t="shared" si="146"/>
        <v>73.9</v>
      </c>
      <c r="O353" s="60">
        <f t="shared" si="146"/>
        <v>0</v>
      </c>
      <c r="P353" s="60">
        <f t="shared" si="146"/>
        <v>0</v>
      </c>
      <c r="Q353" s="60">
        <f t="shared" si="146"/>
        <v>0</v>
      </c>
      <c r="R353" s="60">
        <f t="shared" si="146"/>
        <v>100</v>
      </c>
      <c r="S353" s="60">
        <f t="shared" si="146"/>
        <v>100</v>
      </c>
      <c r="T353" s="105"/>
    </row>
    <row r="354" spans="1:20" s="65" customFormat="1" ht="24.75" customHeight="1">
      <c r="A354" s="230"/>
      <c r="B354" s="230"/>
      <c r="C354" s="80" t="s">
        <v>36</v>
      </c>
      <c r="D354" s="106"/>
      <c r="E354" s="106"/>
      <c r="F354" s="106"/>
      <c r="G354" s="96"/>
      <c r="H354" s="97"/>
      <c r="I354" s="97"/>
      <c r="J354" s="97"/>
      <c r="K354" s="97"/>
      <c r="L354" s="109"/>
      <c r="M354" s="60"/>
      <c r="N354" s="109"/>
      <c r="O354" s="109"/>
      <c r="P354" s="60"/>
      <c r="Q354" s="60"/>
      <c r="R354" s="60"/>
      <c r="S354" s="60"/>
      <c r="T354" s="105"/>
    </row>
    <row r="355" spans="1:20" s="65" customFormat="1" ht="21" customHeight="1">
      <c r="A355" s="230"/>
      <c r="B355" s="230"/>
      <c r="C355" s="249" t="s">
        <v>158</v>
      </c>
      <c r="D355" s="229" t="s">
        <v>65</v>
      </c>
      <c r="E355" s="229" t="s">
        <v>66</v>
      </c>
      <c r="F355" s="229" t="s">
        <v>615</v>
      </c>
      <c r="G355" s="96">
        <v>610</v>
      </c>
      <c r="H355" s="102">
        <f>H356</f>
        <v>16.5</v>
      </c>
      <c r="I355" s="102">
        <f aca="true" t="shared" si="147" ref="I355:S355">I356</f>
        <v>16.5</v>
      </c>
      <c r="J355" s="102">
        <f t="shared" si="147"/>
        <v>0</v>
      </c>
      <c r="K355" s="102">
        <f t="shared" si="147"/>
        <v>0</v>
      </c>
      <c r="L355" s="47">
        <f t="shared" si="147"/>
        <v>0</v>
      </c>
      <c r="M355" s="47">
        <f t="shared" si="147"/>
        <v>0</v>
      </c>
      <c r="N355" s="47">
        <f t="shared" si="147"/>
        <v>0</v>
      </c>
      <c r="O355" s="47">
        <f t="shared" si="147"/>
        <v>0</v>
      </c>
      <c r="P355" s="47">
        <f t="shared" si="147"/>
        <v>0</v>
      </c>
      <c r="Q355" s="47">
        <f t="shared" si="147"/>
        <v>0</v>
      </c>
      <c r="R355" s="47">
        <f t="shared" si="147"/>
        <v>0</v>
      </c>
      <c r="S355" s="47">
        <f t="shared" si="147"/>
        <v>0</v>
      </c>
      <c r="T355" s="105"/>
    </row>
    <row r="356" spans="1:20" s="65" customFormat="1" ht="21" customHeight="1">
      <c r="A356" s="230"/>
      <c r="B356" s="230"/>
      <c r="C356" s="250"/>
      <c r="D356" s="229"/>
      <c r="E356" s="229"/>
      <c r="F356" s="229"/>
      <c r="G356" s="96">
        <v>612</v>
      </c>
      <c r="H356" s="102">
        <v>16.5</v>
      </c>
      <c r="I356" s="102">
        <v>16.5</v>
      </c>
      <c r="J356" s="102"/>
      <c r="K356" s="102"/>
      <c r="L356" s="47"/>
      <c r="M356" s="47"/>
      <c r="N356" s="47"/>
      <c r="O356" s="47"/>
      <c r="P356" s="47"/>
      <c r="Q356" s="47"/>
      <c r="R356" s="47"/>
      <c r="S356" s="47"/>
      <c r="T356" s="105"/>
    </row>
    <row r="357" spans="1:20" s="65" customFormat="1" ht="19.5" customHeight="1">
      <c r="A357" s="230"/>
      <c r="B357" s="230"/>
      <c r="C357" s="250"/>
      <c r="D357" s="229"/>
      <c r="E357" s="229"/>
      <c r="F357" s="229"/>
      <c r="G357" s="96">
        <v>240</v>
      </c>
      <c r="H357" s="102">
        <f>H358</f>
        <v>83.5</v>
      </c>
      <c r="I357" s="102">
        <f aca="true" t="shared" si="148" ref="I357:S357">I358</f>
        <v>0</v>
      </c>
      <c r="J357" s="102">
        <f t="shared" si="148"/>
        <v>73.9</v>
      </c>
      <c r="K357" s="102">
        <f t="shared" si="148"/>
        <v>0</v>
      </c>
      <c r="L357" s="47">
        <f t="shared" si="148"/>
        <v>73.9</v>
      </c>
      <c r="M357" s="47">
        <f t="shared" si="148"/>
        <v>0</v>
      </c>
      <c r="N357" s="47">
        <f t="shared" si="148"/>
        <v>73.9</v>
      </c>
      <c r="O357" s="47">
        <f t="shared" si="148"/>
        <v>0</v>
      </c>
      <c r="P357" s="47">
        <f t="shared" si="148"/>
        <v>0</v>
      </c>
      <c r="Q357" s="47">
        <f t="shared" si="148"/>
        <v>0</v>
      </c>
      <c r="R357" s="47">
        <f t="shared" si="148"/>
        <v>100</v>
      </c>
      <c r="S357" s="47">
        <f t="shared" si="148"/>
        <v>100</v>
      </c>
      <c r="T357" s="105"/>
    </row>
    <row r="358" spans="1:20" s="65" customFormat="1" ht="15.75" customHeight="1">
      <c r="A358" s="230"/>
      <c r="B358" s="230"/>
      <c r="C358" s="251"/>
      <c r="D358" s="295"/>
      <c r="E358" s="295"/>
      <c r="F358" s="295"/>
      <c r="G358" s="96">
        <v>244</v>
      </c>
      <c r="H358" s="102">
        <v>83.5</v>
      </c>
      <c r="I358" s="102"/>
      <c r="J358" s="102">
        <v>73.9</v>
      </c>
      <c r="K358" s="102"/>
      <c r="L358" s="47">
        <v>73.9</v>
      </c>
      <c r="M358" s="47"/>
      <c r="N358" s="47">
        <v>73.9</v>
      </c>
      <c r="O358" s="47"/>
      <c r="P358" s="47"/>
      <c r="Q358" s="47"/>
      <c r="R358" s="47">
        <v>100</v>
      </c>
      <c r="S358" s="47">
        <v>100</v>
      </c>
      <c r="T358" s="105"/>
    </row>
    <row r="359" spans="1:20" s="65" customFormat="1" ht="24.75" customHeight="1">
      <c r="A359" s="230" t="s">
        <v>164</v>
      </c>
      <c r="B359" s="230" t="s">
        <v>201</v>
      </c>
      <c r="C359" s="80" t="s">
        <v>23</v>
      </c>
      <c r="D359" s="104" t="s">
        <v>65</v>
      </c>
      <c r="E359" s="104" t="s">
        <v>168</v>
      </c>
      <c r="F359" s="104" t="s">
        <v>615</v>
      </c>
      <c r="G359" s="96"/>
      <c r="H359" s="97">
        <f>H361</f>
        <v>0</v>
      </c>
      <c r="I359" s="97">
        <f aca="true" t="shared" si="149" ref="I359:S359">I361</f>
        <v>0</v>
      </c>
      <c r="J359" s="97">
        <f t="shared" si="149"/>
        <v>26.1</v>
      </c>
      <c r="K359" s="97">
        <f t="shared" si="149"/>
        <v>0</v>
      </c>
      <c r="L359" s="60">
        <f t="shared" si="149"/>
        <v>26.1</v>
      </c>
      <c r="M359" s="60">
        <f t="shared" si="149"/>
        <v>0</v>
      </c>
      <c r="N359" s="60">
        <f t="shared" si="149"/>
        <v>26.1</v>
      </c>
      <c r="O359" s="60">
        <f t="shared" si="149"/>
        <v>0</v>
      </c>
      <c r="P359" s="60">
        <f t="shared" si="149"/>
        <v>0</v>
      </c>
      <c r="Q359" s="60">
        <f t="shared" si="149"/>
        <v>0</v>
      </c>
      <c r="R359" s="60">
        <f t="shared" si="149"/>
        <v>0</v>
      </c>
      <c r="S359" s="60">
        <f t="shared" si="149"/>
        <v>0</v>
      </c>
      <c r="T359" s="105"/>
    </row>
    <row r="360" spans="1:20" s="65" customFormat="1" ht="24.75" customHeight="1">
      <c r="A360" s="230"/>
      <c r="B360" s="230"/>
      <c r="C360" s="80" t="s">
        <v>36</v>
      </c>
      <c r="D360" s="106"/>
      <c r="E360" s="106"/>
      <c r="F360" s="106"/>
      <c r="G360" s="96"/>
      <c r="H360" s="97"/>
      <c r="I360" s="97"/>
      <c r="J360" s="97"/>
      <c r="K360" s="97"/>
      <c r="L360" s="109"/>
      <c r="M360" s="60"/>
      <c r="N360" s="109"/>
      <c r="O360" s="109"/>
      <c r="P360" s="60"/>
      <c r="Q360" s="60"/>
      <c r="R360" s="60"/>
      <c r="S360" s="60"/>
      <c r="T360" s="105"/>
    </row>
    <row r="361" spans="1:20" s="65" customFormat="1" ht="21" customHeight="1">
      <c r="A361" s="230"/>
      <c r="B361" s="230"/>
      <c r="C361" s="249" t="s">
        <v>158</v>
      </c>
      <c r="D361" s="229" t="s">
        <v>65</v>
      </c>
      <c r="E361" s="229" t="s">
        <v>168</v>
      </c>
      <c r="F361" s="229" t="s">
        <v>615</v>
      </c>
      <c r="G361" s="96">
        <v>240</v>
      </c>
      <c r="H361" s="102">
        <f>H362</f>
        <v>0</v>
      </c>
      <c r="I361" s="102">
        <f aca="true" t="shared" si="150" ref="I361:S361">I362</f>
        <v>0</v>
      </c>
      <c r="J361" s="102">
        <f t="shared" si="150"/>
        <v>26.1</v>
      </c>
      <c r="K361" s="102">
        <f t="shared" si="150"/>
        <v>0</v>
      </c>
      <c r="L361" s="47">
        <f t="shared" si="150"/>
        <v>26.1</v>
      </c>
      <c r="M361" s="47">
        <f t="shared" si="150"/>
        <v>0</v>
      </c>
      <c r="N361" s="47">
        <f t="shared" si="150"/>
        <v>26.1</v>
      </c>
      <c r="O361" s="47">
        <f t="shared" si="150"/>
        <v>0</v>
      </c>
      <c r="P361" s="47">
        <f t="shared" si="150"/>
        <v>0</v>
      </c>
      <c r="Q361" s="47">
        <f t="shared" si="150"/>
        <v>0</v>
      </c>
      <c r="R361" s="47">
        <f t="shared" si="150"/>
        <v>0</v>
      </c>
      <c r="S361" s="47">
        <f t="shared" si="150"/>
        <v>0</v>
      </c>
      <c r="T361" s="105"/>
    </row>
    <row r="362" spans="1:20" s="65" customFormat="1" ht="21" customHeight="1">
      <c r="A362" s="230"/>
      <c r="B362" s="230"/>
      <c r="C362" s="250"/>
      <c r="D362" s="229"/>
      <c r="E362" s="229"/>
      <c r="F362" s="229"/>
      <c r="G362" s="96">
        <v>244</v>
      </c>
      <c r="H362" s="102"/>
      <c r="I362" s="102"/>
      <c r="J362" s="102">
        <v>26.1</v>
      </c>
      <c r="K362" s="102"/>
      <c r="L362" s="47">
        <v>26.1</v>
      </c>
      <c r="M362" s="47"/>
      <c r="N362" s="47">
        <v>26.1</v>
      </c>
      <c r="O362" s="47"/>
      <c r="P362" s="47"/>
      <c r="Q362" s="47"/>
      <c r="R362" s="47"/>
      <c r="S362" s="47"/>
      <c r="T362" s="105"/>
    </row>
    <row r="363" spans="1:20" s="65" customFormat="1" ht="24.75" customHeight="1">
      <c r="A363" s="280" t="s">
        <v>203</v>
      </c>
      <c r="B363" s="266" t="s">
        <v>606</v>
      </c>
      <c r="C363" s="79" t="s">
        <v>23</v>
      </c>
      <c r="D363" s="95"/>
      <c r="E363" s="95"/>
      <c r="F363" s="95"/>
      <c r="G363" s="94"/>
      <c r="H363" s="66">
        <f>H365</f>
        <v>2674.6999999999994</v>
      </c>
      <c r="I363" s="66">
        <f aca="true" t="shared" si="151" ref="I363:S363">I365</f>
        <v>2674.6999999999994</v>
      </c>
      <c r="J363" s="66">
        <f t="shared" si="151"/>
        <v>1928.8000000000002</v>
      </c>
      <c r="K363" s="66">
        <f t="shared" si="151"/>
        <v>0</v>
      </c>
      <c r="L363" s="67">
        <f t="shared" si="151"/>
        <v>2174.4</v>
      </c>
      <c r="M363" s="67">
        <f t="shared" si="151"/>
        <v>551.4</v>
      </c>
      <c r="N363" s="67">
        <f t="shared" si="151"/>
        <v>2174.4</v>
      </c>
      <c r="O363" s="67">
        <f t="shared" si="151"/>
        <v>2135.8</v>
      </c>
      <c r="P363" s="67">
        <f t="shared" si="151"/>
        <v>2135.7999999999997</v>
      </c>
      <c r="Q363" s="67">
        <f t="shared" si="151"/>
        <v>2135.7999999999997</v>
      </c>
      <c r="R363" s="67">
        <f t="shared" si="151"/>
        <v>1928.8000000000002</v>
      </c>
      <c r="S363" s="67">
        <f t="shared" si="151"/>
        <v>1928.8000000000002</v>
      </c>
      <c r="T363" s="111"/>
    </row>
    <row r="364" spans="1:20" s="65" customFormat="1" ht="24.75" customHeight="1">
      <c r="A364" s="280"/>
      <c r="B364" s="266"/>
      <c r="C364" s="79" t="s">
        <v>36</v>
      </c>
      <c r="D364" s="112"/>
      <c r="E364" s="112"/>
      <c r="F364" s="112"/>
      <c r="G364" s="94"/>
      <c r="H364" s="113"/>
      <c r="I364" s="113"/>
      <c r="J364" s="113"/>
      <c r="K364" s="113"/>
      <c r="L364" s="115"/>
      <c r="M364" s="114"/>
      <c r="N364" s="115"/>
      <c r="O364" s="114"/>
      <c r="P364" s="114"/>
      <c r="Q364" s="114"/>
      <c r="R364" s="114"/>
      <c r="S364" s="114"/>
      <c r="T364" s="111"/>
    </row>
    <row r="365" spans="1:20" s="65" customFormat="1" ht="52.5" customHeight="1">
      <c r="A365" s="280"/>
      <c r="B365" s="267"/>
      <c r="C365" s="79" t="s">
        <v>158</v>
      </c>
      <c r="D365" s="112" t="s">
        <v>65</v>
      </c>
      <c r="E365" s="112" t="s">
        <v>270</v>
      </c>
      <c r="F365" s="112" t="s">
        <v>270</v>
      </c>
      <c r="G365" s="94" t="s">
        <v>270</v>
      </c>
      <c r="H365" s="113">
        <f>H366+H372+H379+H383+H387</f>
        <v>2674.6999999999994</v>
      </c>
      <c r="I365" s="113">
        <f aca="true" t="shared" si="152" ref="I365:S365">I366+I372+I379+I383+I387</f>
        <v>2674.6999999999994</v>
      </c>
      <c r="J365" s="113">
        <f t="shared" si="152"/>
        <v>1928.8000000000002</v>
      </c>
      <c r="K365" s="113">
        <f t="shared" si="152"/>
        <v>0</v>
      </c>
      <c r="L365" s="114">
        <f t="shared" si="152"/>
        <v>2174.4</v>
      </c>
      <c r="M365" s="114">
        <f t="shared" si="152"/>
        <v>551.4</v>
      </c>
      <c r="N365" s="114">
        <f t="shared" si="152"/>
        <v>2174.4</v>
      </c>
      <c r="O365" s="114">
        <f t="shared" si="152"/>
        <v>2135.8</v>
      </c>
      <c r="P365" s="114">
        <f t="shared" si="152"/>
        <v>2135.7999999999997</v>
      </c>
      <c r="Q365" s="114">
        <f t="shared" si="152"/>
        <v>2135.7999999999997</v>
      </c>
      <c r="R365" s="114">
        <f t="shared" si="152"/>
        <v>1928.8000000000002</v>
      </c>
      <c r="S365" s="114">
        <f t="shared" si="152"/>
        <v>1928.8000000000002</v>
      </c>
      <c r="T365" s="111"/>
    </row>
    <row r="366" spans="1:20" s="65" customFormat="1" ht="24.75" customHeight="1">
      <c r="A366" s="230" t="s">
        <v>161</v>
      </c>
      <c r="B366" s="224" t="s">
        <v>205</v>
      </c>
      <c r="C366" s="80" t="s">
        <v>23</v>
      </c>
      <c r="D366" s="104" t="s">
        <v>65</v>
      </c>
      <c r="E366" s="104" t="s">
        <v>75</v>
      </c>
      <c r="F366" s="104" t="s">
        <v>607</v>
      </c>
      <c r="G366" s="96"/>
      <c r="H366" s="102">
        <f>H368+H370</f>
        <v>1550.3999999999999</v>
      </c>
      <c r="I366" s="102">
        <f aca="true" t="shared" si="153" ref="I366:S366">I368+I370</f>
        <v>1550.3999999999999</v>
      </c>
      <c r="J366" s="102">
        <f t="shared" si="153"/>
        <v>1254.7</v>
      </c>
      <c r="K366" s="102">
        <f t="shared" si="153"/>
        <v>0</v>
      </c>
      <c r="L366" s="47">
        <f t="shared" si="153"/>
        <v>1254.7</v>
      </c>
      <c r="M366" s="47">
        <f t="shared" si="153"/>
        <v>143.7</v>
      </c>
      <c r="N366" s="47">
        <f t="shared" si="153"/>
        <v>1254.7</v>
      </c>
      <c r="O366" s="47">
        <f t="shared" si="153"/>
        <v>1253.4</v>
      </c>
      <c r="P366" s="47">
        <f t="shared" si="153"/>
        <v>1253.3</v>
      </c>
      <c r="Q366" s="47">
        <f t="shared" si="153"/>
        <v>1253.3</v>
      </c>
      <c r="R366" s="47">
        <f t="shared" si="153"/>
        <v>1254.7</v>
      </c>
      <c r="S366" s="47">
        <f t="shared" si="153"/>
        <v>1254.7</v>
      </c>
      <c r="T366" s="105"/>
    </row>
    <row r="367" spans="1:20" s="65" customFormat="1" ht="24.75" customHeight="1">
      <c r="A367" s="230"/>
      <c r="B367" s="225"/>
      <c r="C367" s="80" t="s">
        <v>36</v>
      </c>
      <c r="D367" s="110"/>
      <c r="E367" s="110"/>
      <c r="F367" s="110"/>
      <c r="G367" s="96"/>
      <c r="H367" s="102"/>
      <c r="I367" s="102"/>
      <c r="J367" s="102"/>
      <c r="K367" s="102"/>
      <c r="L367" s="47"/>
      <c r="M367" s="47"/>
      <c r="N367" s="47"/>
      <c r="O367" s="47"/>
      <c r="P367" s="47"/>
      <c r="Q367" s="47"/>
      <c r="R367" s="47"/>
      <c r="S367" s="47"/>
      <c r="T367" s="105"/>
    </row>
    <row r="368" spans="1:20" s="65" customFormat="1" ht="12.75">
      <c r="A368" s="230"/>
      <c r="B368" s="225"/>
      <c r="C368" s="249" t="s">
        <v>158</v>
      </c>
      <c r="D368" s="227" t="s">
        <v>65</v>
      </c>
      <c r="E368" s="227" t="s">
        <v>75</v>
      </c>
      <c r="F368" s="227" t="s">
        <v>607</v>
      </c>
      <c r="G368" s="96">
        <v>240</v>
      </c>
      <c r="H368" s="102">
        <f>H369</f>
        <v>149.1</v>
      </c>
      <c r="I368" s="102">
        <f aca="true" t="shared" si="154" ref="I368:S368">I369</f>
        <v>149.1</v>
      </c>
      <c r="J368" s="102">
        <f t="shared" si="154"/>
        <v>143.8</v>
      </c>
      <c r="K368" s="102">
        <f t="shared" si="154"/>
        <v>0</v>
      </c>
      <c r="L368" s="47">
        <f t="shared" si="154"/>
        <v>143.8</v>
      </c>
      <c r="M368" s="47">
        <f t="shared" si="154"/>
        <v>143.7</v>
      </c>
      <c r="N368" s="47">
        <f t="shared" si="154"/>
        <v>143.7</v>
      </c>
      <c r="O368" s="47">
        <f t="shared" si="154"/>
        <v>143.7</v>
      </c>
      <c r="P368" s="47">
        <f t="shared" si="154"/>
        <v>143.7</v>
      </c>
      <c r="Q368" s="47">
        <f t="shared" si="154"/>
        <v>143.7</v>
      </c>
      <c r="R368" s="47">
        <f t="shared" si="154"/>
        <v>143.8</v>
      </c>
      <c r="S368" s="47">
        <f t="shared" si="154"/>
        <v>143.8</v>
      </c>
      <c r="T368" s="105"/>
    </row>
    <row r="369" spans="1:20" s="65" customFormat="1" ht="12.75">
      <c r="A369" s="230"/>
      <c r="B369" s="225"/>
      <c r="C369" s="250"/>
      <c r="D369" s="228"/>
      <c r="E369" s="228"/>
      <c r="F369" s="228"/>
      <c r="G369" s="96">
        <v>244</v>
      </c>
      <c r="H369" s="102">
        <v>149.1</v>
      </c>
      <c r="I369" s="102">
        <v>149.1</v>
      </c>
      <c r="J369" s="102">
        <v>143.8</v>
      </c>
      <c r="K369" s="102"/>
      <c r="L369" s="47">
        <v>143.8</v>
      </c>
      <c r="M369" s="47">
        <v>143.7</v>
      </c>
      <c r="N369" s="47">
        <v>143.7</v>
      </c>
      <c r="O369" s="47">
        <v>143.7</v>
      </c>
      <c r="P369" s="47">
        <v>143.7</v>
      </c>
      <c r="Q369" s="47">
        <v>143.7</v>
      </c>
      <c r="R369" s="47">
        <v>143.8</v>
      </c>
      <c r="S369" s="47">
        <v>143.8</v>
      </c>
      <c r="T369" s="105"/>
    </row>
    <row r="370" spans="1:20" s="65" customFormat="1" ht="12.75">
      <c r="A370" s="230"/>
      <c r="B370" s="225"/>
      <c r="C370" s="250"/>
      <c r="D370" s="228"/>
      <c r="E370" s="228"/>
      <c r="F370" s="228"/>
      <c r="G370" s="96">
        <v>610</v>
      </c>
      <c r="H370" s="102">
        <f>H371</f>
        <v>1401.3</v>
      </c>
      <c r="I370" s="102">
        <f aca="true" t="shared" si="155" ref="I370:S370">I371</f>
        <v>1401.3</v>
      </c>
      <c r="J370" s="102">
        <f t="shared" si="155"/>
        <v>1110.9</v>
      </c>
      <c r="K370" s="102">
        <f t="shared" si="155"/>
        <v>0</v>
      </c>
      <c r="L370" s="47">
        <f t="shared" si="155"/>
        <v>1110.9</v>
      </c>
      <c r="M370" s="47">
        <f t="shared" si="155"/>
        <v>0</v>
      </c>
      <c r="N370" s="47">
        <f t="shared" si="155"/>
        <v>1111</v>
      </c>
      <c r="O370" s="47">
        <f t="shared" si="155"/>
        <v>1109.7</v>
      </c>
      <c r="P370" s="47">
        <f t="shared" si="155"/>
        <v>1109.6</v>
      </c>
      <c r="Q370" s="47">
        <f t="shared" si="155"/>
        <v>1109.6</v>
      </c>
      <c r="R370" s="47">
        <f t="shared" si="155"/>
        <v>1110.9</v>
      </c>
      <c r="S370" s="47">
        <f t="shared" si="155"/>
        <v>1110.9</v>
      </c>
      <c r="T370" s="105"/>
    </row>
    <row r="371" spans="1:20" s="65" customFormat="1" ht="12.75">
      <c r="A371" s="230"/>
      <c r="B371" s="235"/>
      <c r="C371" s="251"/>
      <c r="D371" s="231"/>
      <c r="E371" s="231"/>
      <c r="F371" s="231"/>
      <c r="G371" s="96">
        <v>612</v>
      </c>
      <c r="H371" s="102">
        <v>1401.3</v>
      </c>
      <c r="I371" s="102">
        <v>1401.3</v>
      </c>
      <c r="J371" s="102">
        <v>1110.9</v>
      </c>
      <c r="K371" s="102"/>
      <c r="L371" s="47">
        <v>1110.9</v>
      </c>
      <c r="M371" s="47"/>
      <c r="N371" s="47">
        <v>1111</v>
      </c>
      <c r="O371" s="47">
        <v>1109.7</v>
      </c>
      <c r="P371" s="47">
        <v>1109.6</v>
      </c>
      <c r="Q371" s="47">
        <v>1109.6</v>
      </c>
      <c r="R371" s="47">
        <v>1110.9</v>
      </c>
      <c r="S371" s="47">
        <v>1110.9</v>
      </c>
      <c r="T371" s="105"/>
    </row>
    <row r="372" spans="1:20" s="65" customFormat="1" ht="24.75" customHeight="1">
      <c r="A372" s="230" t="s">
        <v>164</v>
      </c>
      <c r="B372" s="224" t="s">
        <v>206</v>
      </c>
      <c r="C372" s="80" t="s">
        <v>23</v>
      </c>
      <c r="D372" s="104" t="s">
        <v>65</v>
      </c>
      <c r="E372" s="104" t="s">
        <v>75</v>
      </c>
      <c r="F372" s="104" t="s">
        <v>608</v>
      </c>
      <c r="G372" s="96"/>
      <c r="H372" s="102">
        <f>H374+H377</f>
        <v>677.5</v>
      </c>
      <c r="I372" s="102">
        <f aca="true" t="shared" si="156" ref="I372:S372">I374+I377</f>
        <v>677.5</v>
      </c>
      <c r="J372" s="102">
        <f t="shared" si="156"/>
        <v>574.1</v>
      </c>
      <c r="K372" s="102">
        <f t="shared" si="156"/>
        <v>0</v>
      </c>
      <c r="L372" s="47">
        <f t="shared" si="156"/>
        <v>574.1</v>
      </c>
      <c r="M372" s="47">
        <f t="shared" si="156"/>
        <v>281.6</v>
      </c>
      <c r="N372" s="47">
        <f t="shared" si="156"/>
        <v>574.1</v>
      </c>
      <c r="O372" s="47">
        <f t="shared" si="156"/>
        <v>536.8</v>
      </c>
      <c r="P372" s="47">
        <f t="shared" si="156"/>
        <v>536.9</v>
      </c>
      <c r="Q372" s="47">
        <f t="shared" si="156"/>
        <v>536.9</v>
      </c>
      <c r="R372" s="47">
        <f t="shared" si="156"/>
        <v>574.1</v>
      </c>
      <c r="S372" s="47">
        <f t="shared" si="156"/>
        <v>574.1</v>
      </c>
      <c r="T372" s="105"/>
    </row>
    <row r="373" spans="1:20" s="65" customFormat="1" ht="24.75" customHeight="1">
      <c r="A373" s="230"/>
      <c r="B373" s="225"/>
      <c r="C373" s="80" t="s">
        <v>36</v>
      </c>
      <c r="D373" s="104"/>
      <c r="E373" s="104"/>
      <c r="F373" s="104"/>
      <c r="G373" s="96"/>
      <c r="H373" s="102"/>
      <c r="I373" s="102"/>
      <c r="J373" s="102"/>
      <c r="K373" s="102"/>
      <c r="L373" s="47"/>
      <c r="M373" s="47"/>
      <c r="N373" s="47"/>
      <c r="O373" s="47"/>
      <c r="P373" s="47"/>
      <c r="Q373" s="47"/>
      <c r="R373" s="47"/>
      <c r="S373" s="47"/>
      <c r="T373" s="105"/>
    </row>
    <row r="374" spans="1:20" s="65" customFormat="1" ht="12.75">
      <c r="A374" s="230"/>
      <c r="B374" s="225"/>
      <c r="C374" s="232" t="s">
        <v>158</v>
      </c>
      <c r="D374" s="284" t="s">
        <v>65</v>
      </c>
      <c r="E374" s="284" t="s">
        <v>75</v>
      </c>
      <c r="F374" s="284" t="s">
        <v>608</v>
      </c>
      <c r="G374" s="96">
        <v>110</v>
      </c>
      <c r="H374" s="102">
        <f>SUM(H375:H376)</f>
        <v>0</v>
      </c>
      <c r="I374" s="102">
        <f aca="true" t="shared" si="157" ref="I374:S374">SUM(I375:I376)</f>
        <v>0</v>
      </c>
      <c r="J374" s="102">
        <f t="shared" si="157"/>
        <v>35.9</v>
      </c>
      <c r="K374" s="102">
        <f t="shared" si="157"/>
        <v>0</v>
      </c>
      <c r="L374" s="47">
        <f t="shared" si="157"/>
        <v>35.9</v>
      </c>
      <c r="M374" s="47">
        <f t="shared" si="157"/>
        <v>0</v>
      </c>
      <c r="N374" s="47">
        <f t="shared" si="157"/>
        <v>35.9</v>
      </c>
      <c r="O374" s="47">
        <f t="shared" si="157"/>
        <v>0</v>
      </c>
      <c r="P374" s="47">
        <f t="shared" si="157"/>
        <v>0</v>
      </c>
      <c r="Q374" s="47">
        <f t="shared" si="157"/>
        <v>0</v>
      </c>
      <c r="R374" s="47">
        <f t="shared" si="157"/>
        <v>35.900000000000006</v>
      </c>
      <c r="S374" s="47">
        <f t="shared" si="157"/>
        <v>35.900000000000006</v>
      </c>
      <c r="T374" s="105"/>
    </row>
    <row r="375" spans="1:20" s="65" customFormat="1" ht="12.75">
      <c r="A375" s="230"/>
      <c r="B375" s="225"/>
      <c r="C375" s="233"/>
      <c r="D375" s="284"/>
      <c r="E375" s="284"/>
      <c r="F375" s="284"/>
      <c r="G375" s="96">
        <v>111</v>
      </c>
      <c r="H375" s="102"/>
      <c r="I375" s="102"/>
      <c r="J375" s="102">
        <v>27.5</v>
      </c>
      <c r="K375" s="102"/>
      <c r="L375" s="47">
        <v>27.5</v>
      </c>
      <c r="M375" s="47"/>
      <c r="N375" s="47">
        <v>27.5</v>
      </c>
      <c r="O375" s="47"/>
      <c r="P375" s="47"/>
      <c r="Q375" s="47"/>
      <c r="R375" s="47">
        <v>27.6</v>
      </c>
      <c r="S375" s="47">
        <v>27.6</v>
      </c>
      <c r="T375" s="105"/>
    </row>
    <row r="376" spans="1:20" s="65" customFormat="1" ht="12.75">
      <c r="A376" s="230"/>
      <c r="B376" s="225"/>
      <c r="C376" s="233"/>
      <c r="D376" s="284"/>
      <c r="E376" s="284"/>
      <c r="F376" s="284"/>
      <c r="G376" s="96">
        <v>119</v>
      </c>
      <c r="H376" s="102"/>
      <c r="I376" s="102"/>
      <c r="J376" s="102">
        <v>8.4</v>
      </c>
      <c r="K376" s="102"/>
      <c r="L376" s="47">
        <v>8.4</v>
      </c>
      <c r="M376" s="47"/>
      <c r="N376" s="47">
        <v>8.4</v>
      </c>
      <c r="O376" s="47"/>
      <c r="P376" s="47"/>
      <c r="Q376" s="47"/>
      <c r="R376" s="47">
        <v>8.3</v>
      </c>
      <c r="S376" s="47">
        <v>8.3</v>
      </c>
      <c r="T376" s="105"/>
    </row>
    <row r="377" spans="1:20" s="65" customFormat="1" ht="12.75">
      <c r="A377" s="230"/>
      <c r="B377" s="225"/>
      <c r="C377" s="233"/>
      <c r="D377" s="284"/>
      <c r="E377" s="284"/>
      <c r="F377" s="284"/>
      <c r="G377" s="96">
        <v>320</v>
      </c>
      <c r="H377" s="102">
        <f>H378</f>
        <v>677.5</v>
      </c>
      <c r="I377" s="102">
        <f aca="true" t="shared" si="158" ref="I377:S377">I378</f>
        <v>677.5</v>
      </c>
      <c r="J377" s="102">
        <f t="shared" si="158"/>
        <v>538.2</v>
      </c>
      <c r="K377" s="102">
        <f t="shared" si="158"/>
        <v>0</v>
      </c>
      <c r="L377" s="47">
        <f t="shared" si="158"/>
        <v>538.2</v>
      </c>
      <c r="M377" s="47">
        <f t="shared" si="158"/>
        <v>281.6</v>
      </c>
      <c r="N377" s="47">
        <f t="shared" si="158"/>
        <v>538.2</v>
      </c>
      <c r="O377" s="47">
        <f t="shared" si="158"/>
        <v>536.8</v>
      </c>
      <c r="P377" s="47">
        <f t="shared" si="158"/>
        <v>536.9</v>
      </c>
      <c r="Q377" s="47">
        <f t="shared" si="158"/>
        <v>536.9</v>
      </c>
      <c r="R377" s="47">
        <f t="shared" si="158"/>
        <v>538.2</v>
      </c>
      <c r="S377" s="47">
        <f t="shared" si="158"/>
        <v>538.2</v>
      </c>
      <c r="T377" s="105"/>
    </row>
    <row r="378" spans="1:20" s="65" customFormat="1" ht="12.75">
      <c r="A378" s="230"/>
      <c r="B378" s="225"/>
      <c r="C378" s="234"/>
      <c r="D378" s="284"/>
      <c r="E378" s="284"/>
      <c r="F378" s="284"/>
      <c r="G378" s="96">
        <v>323</v>
      </c>
      <c r="H378" s="102">
        <v>677.5</v>
      </c>
      <c r="I378" s="102">
        <v>677.5</v>
      </c>
      <c r="J378" s="102">
        <v>538.2</v>
      </c>
      <c r="K378" s="102"/>
      <c r="L378" s="47">
        <v>538.2</v>
      </c>
      <c r="M378" s="47">
        <v>281.6</v>
      </c>
      <c r="N378" s="47">
        <v>538.2</v>
      </c>
      <c r="O378" s="47">
        <v>536.8</v>
      </c>
      <c r="P378" s="47">
        <v>536.9</v>
      </c>
      <c r="Q378" s="47">
        <v>536.9</v>
      </c>
      <c r="R378" s="47">
        <v>538.2</v>
      </c>
      <c r="S378" s="47">
        <v>538.2</v>
      </c>
      <c r="T378" s="105"/>
    </row>
    <row r="379" spans="1:20" s="65" customFormat="1" ht="24.75" customHeight="1">
      <c r="A379" s="224" t="s">
        <v>165</v>
      </c>
      <c r="B379" s="224" t="s">
        <v>204</v>
      </c>
      <c r="C379" s="80" t="s">
        <v>23</v>
      </c>
      <c r="D379" s="104" t="s">
        <v>65</v>
      </c>
      <c r="E379" s="104" t="s">
        <v>75</v>
      </c>
      <c r="F379" s="104" t="s">
        <v>202</v>
      </c>
      <c r="G379" s="96"/>
      <c r="H379" s="102">
        <f>H381</f>
        <v>126.1</v>
      </c>
      <c r="I379" s="102">
        <f aca="true" t="shared" si="159" ref="I379:S379">I381</f>
        <v>126.1</v>
      </c>
      <c r="J379" s="102">
        <f t="shared" si="159"/>
        <v>100</v>
      </c>
      <c r="K379" s="102">
        <f t="shared" si="159"/>
        <v>0</v>
      </c>
      <c r="L379" s="47">
        <f t="shared" si="159"/>
        <v>126.1</v>
      </c>
      <c r="M379" s="47">
        <f t="shared" si="159"/>
        <v>126.1</v>
      </c>
      <c r="N379" s="47">
        <f t="shared" si="159"/>
        <v>126.1</v>
      </c>
      <c r="O379" s="47">
        <f t="shared" si="159"/>
        <v>126.1</v>
      </c>
      <c r="P379" s="47">
        <f t="shared" si="159"/>
        <v>126.1</v>
      </c>
      <c r="Q379" s="47">
        <f t="shared" si="159"/>
        <v>126.1</v>
      </c>
      <c r="R379" s="47">
        <f t="shared" si="159"/>
        <v>100</v>
      </c>
      <c r="S379" s="47">
        <f t="shared" si="159"/>
        <v>100</v>
      </c>
      <c r="T379" s="105"/>
    </row>
    <row r="380" spans="1:20" s="65" customFormat="1" ht="24.75" customHeight="1">
      <c r="A380" s="225"/>
      <c r="B380" s="225"/>
      <c r="C380" s="53" t="s">
        <v>36</v>
      </c>
      <c r="D380" s="104"/>
      <c r="E380" s="104"/>
      <c r="F380" s="104"/>
      <c r="G380" s="96"/>
      <c r="H380" s="102"/>
      <c r="I380" s="102"/>
      <c r="J380" s="102"/>
      <c r="K380" s="102"/>
      <c r="L380" s="47"/>
      <c r="M380" s="47"/>
      <c r="N380" s="47"/>
      <c r="O380" s="47"/>
      <c r="P380" s="47"/>
      <c r="Q380" s="47"/>
      <c r="R380" s="47"/>
      <c r="S380" s="47"/>
      <c r="T380" s="105"/>
    </row>
    <row r="381" spans="1:20" s="65" customFormat="1" ht="24.75" customHeight="1">
      <c r="A381" s="225"/>
      <c r="B381" s="225"/>
      <c r="C381" s="250" t="s">
        <v>158</v>
      </c>
      <c r="D381" s="284" t="s">
        <v>65</v>
      </c>
      <c r="E381" s="284" t="s">
        <v>75</v>
      </c>
      <c r="F381" s="284" t="s">
        <v>202</v>
      </c>
      <c r="G381" s="96">
        <v>240</v>
      </c>
      <c r="H381" s="102">
        <f>H382</f>
        <v>126.1</v>
      </c>
      <c r="I381" s="102">
        <f aca="true" t="shared" si="160" ref="I381:S381">I382</f>
        <v>126.1</v>
      </c>
      <c r="J381" s="102">
        <f t="shared" si="160"/>
        <v>100</v>
      </c>
      <c r="K381" s="102">
        <f t="shared" si="160"/>
        <v>0</v>
      </c>
      <c r="L381" s="47">
        <f t="shared" si="160"/>
        <v>126.1</v>
      </c>
      <c r="M381" s="47">
        <f t="shared" si="160"/>
        <v>126.1</v>
      </c>
      <c r="N381" s="47">
        <f t="shared" si="160"/>
        <v>126.1</v>
      </c>
      <c r="O381" s="47">
        <f t="shared" si="160"/>
        <v>126.1</v>
      </c>
      <c r="P381" s="47">
        <f t="shared" si="160"/>
        <v>126.1</v>
      </c>
      <c r="Q381" s="47">
        <f t="shared" si="160"/>
        <v>126.1</v>
      </c>
      <c r="R381" s="47">
        <f t="shared" si="160"/>
        <v>100</v>
      </c>
      <c r="S381" s="47">
        <f t="shared" si="160"/>
        <v>100</v>
      </c>
      <c r="T381" s="105"/>
    </row>
    <row r="382" spans="1:20" s="65" customFormat="1" ht="18" customHeight="1">
      <c r="A382" s="225"/>
      <c r="B382" s="225"/>
      <c r="C382" s="250"/>
      <c r="D382" s="284"/>
      <c r="E382" s="284"/>
      <c r="F382" s="284"/>
      <c r="G382" s="96">
        <v>244</v>
      </c>
      <c r="H382" s="102">
        <v>126.1</v>
      </c>
      <c r="I382" s="102">
        <v>126.1</v>
      </c>
      <c r="J382" s="102">
        <v>100</v>
      </c>
      <c r="K382" s="102"/>
      <c r="L382" s="47">
        <v>126.1</v>
      </c>
      <c r="M382" s="47">
        <v>126.1</v>
      </c>
      <c r="N382" s="47">
        <v>126.1</v>
      </c>
      <c r="O382" s="47">
        <v>126.1</v>
      </c>
      <c r="P382" s="47">
        <v>126.1</v>
      </c>
      <c r="Q382" s="47">
        <v>126.1</v>
      </c>
      <c r="R382" s="47">
        <v>100</v>
      </c>
      <c r="S382" s="47">
        <v>100</v>
      </c>
      <c r="T382" s="105"/>
    </row>
    <row r="383" spans="1:20" s="65" customFormat="1" ht="21.75" customHeight="1">
      <c r="A383" s="224" t="s">
        <v>166</v>
      </c>
      <c r="B383" s="224" t="s">
        <v>931</v>
      </c>
      <c r="C383" s="80" t="s">
        <v>23</v>
      </c>
      <c r="D383" s="104" t="s">
        <v>65</v>
      </c>
      <c r="E383" s="104" t="s">
        <v>75</v>
      </c>
      <c r="F383" s="104" t="s">
        <v>611</v>
      </c>
      <c r="G383" s="96"/>
      <c r="H383" s="102">
        <f>H385</f>
        <v>228.2</v>
      </c>
      <c r="I383" s="102">
        <f aca="true" t="shared" si="161" ref="I383:S383">I385</f>
        <v>228.2</v>
      </c>
      <c r="J383" s="102">
        <f t="shared" si="161"/>
        <v>0</v>
      </c>
      <c r="K383" s="102">
        <f t="shared" si="161"/>
        <v>0</v>
      </c>
      <c r="L383" s="47">
        <f t="shared" si="161"/>
        <v>157.7</v>
      </c>
      <c r="M383" s="47">
        <f t="shared" si="161"/>
        <v>0</v>
      </c>
      <c r="N383" s="47">
        <f t="shared" si="161"/>
        <v>157.7</v>
      </c>
      <c r="O383" s="47">
        <f t="shared" si="161"/>
        <v>157.7</v>
      </c>
      <c r="P383" s="47">
        <f t="shared" si="161"/>
        <v>157.7</v>
      </c>
      <c r="Q383" s="47">
        <f t="shared" si="161"/>
        <v>157.7</v>
      </c>
      <c r="R383" s="47">
        <f t="shared" si="161"/>
        <v>0</v>
      </c>
      <c r="S383" s="47">
        <f t="shared" si="161"/>
        <v>0</v>
      </c>
      <c r="T383" s="105"/>
    </row>
    <row r="384" spans="1:20" s="65" customFormat="1" ht="24" customHeight="1">
      <c r="A384" s="225"/>
      <c r="B384" s="225"/>
      <c r="C384" s="53" t="s">
        <v>36</v>
      </c>
      <c r="D384" s="104"/>
      <c r="E384" s="104"/>
      <c r="F384" s="104"/>
      <c r="G384" s="96"/>
      <c r="H384" s="102"/>
      <c r="I384" s="102"/>
      <c r="J384" s="102"/>
      <c r="K384" s="102"/>
      <c r="L384" s="47"/>
      <c r="M384" s="47"/>
      <c r="N384" s="47"/>
      <c r="O384" s="47"/>
      <c r="P384" s="47"/>
      <c r="Q384" s="47"/>
      <c r="R384" s="47"/>
      <c r="S384" s="47"/>
      <c r="T384" s="105"/>
    </row>
    <row r="385" spans="1:20" s="65" customFormat="1" ht="16.5" customHeight="1">
      <c r="A385" s="225"/>
      <c r="B385" s="225"/>
      <c r="C385" s="249" t="s">
        <v>158</v>
      </c>
      <c r="D385" s="284" t="s">
        <v>65</v>
      </c>
      <c r="E385" s="284" t="s">
        <v>75</v>
      </c>
      <c r="F385" s="284" t="s">
        <v>611</v>
      </c>
      <c r="G385" s="96">
        <v>320</v>
      </c>
      <c r="H385" s="102">
        <f>H386</f>
        <v>228.2</v>
      </c>
      <c r="I385" s="102">
        <f aca="true" t="shared" si="162" ref="I385:S385">I386</f>
        <v>228.2</v>
      </c>
      <c r="J385" s="102">
        <f t="shared" si="162"/>
        <v>0</v>
      </c>
      <c r="K385" s="102">
        <f t="shared" si="162"/>
        <v>0</v>
      </c>
      <c r="L385" s="47">
        <f t="shared" si="162"/>
        <v>157.7</v>
      </c>
      <c r="M385" s="47">
        <f t="shared" si="162"/>
        <v>0</v>
      </c>
      <c r="N385" s="47">
        <f t="shared" si="162"/>
        <v>157.7</v>
      </c>
      <c r="O385" s="47">
        <f t="shared" si="162"/>
        <v>157.7</v>
      </c>
      <c r="P385" s="47">
        <f t="shared" si="162"/>
        <v>157.7</v>
      </c>
      <c r="Q385" s="47">
        <f t="shared" si="162"/>
        <v>157.7</v>
      </c>
      <c r="R385" s="47">
        <f t="shared" si="162"/>
        <v>0</v>
      </c>
      <c r="S385" s="47">
        <f t="shared" si="162"/>
        <v>0</v>
      </c>
      <c r="T385" s="105"/>
    </row>
    <row r="386" spans="1:20" s="65" customFormat="1" ht="15.75" customHeight="1">
      <c r="A386" s="225"/>
      <c r="B386" s="225"/>
      <c r="C386" s="250"/>
      <c r="D386" s="284"/>
      <c r="E386" s="284"/>
      <c r="F386" s="284"/>
      <c r="G386" s="96">
        <v>323</v>
      </c>
      <c r="H386" s="102">
        <v>228.2</v>
      </c>
      <c r="I386" s="102">
        <v>228.2</v>
      </c>
      <c r="J386" s="102"/>
      <c r="K386" s="102"/>
      <c r="L386" s="47">
        <v>157.7</v>
      </c>
      <c r="M386" s="47"/>
      <c r="N386" s="47">
        <v>157.7</v>
      </c>
      <c r="O386" s="47">
        <v>157.7</v>
      </c>
      <c r="P386" s="47">
        <v>157.7</v>
      </c>
      <c r="Q386" s="47">
        <v>157.7</v>
      </c>
      <c r="R386" s="47"/>
      <c r="S386" s="47"/>
      <c r="T386" s="105"/>
    </row>
    <row r="387" spans="1:20" s="65" customFormat="1" ht="24.75" customHeight="1">
      <c r="A387" s="230" t="s">
        <v>167</v>
      </c>
      <c r="B387" s="224" t="s">
        <v>609</v>
      </c>
      <c r="C387" s="80" t="s">
        <v>23</v>
      </c>
      <c r="D387" s="104" t="s">
        <v>65</v>
      </c>
      <c r="E387" s="104" t="s">
        <v>75</v>
      </c>
      <c r="F387" s="104" t="s">
        <v>610</v>
      </c>
      <c r="G387" s="96"/>
      <c r="H387" s="102">
        <f>H389</f>
        <v>92.5</v>
      </c>
      <c r="I387" s="102">
        <f aca="true" t="shared" si="163" ref="I387:S387">I389</f>
        <v>92.5</v>
      </c>
      <c r="J387" s="102">
        <f t="shared" si="163"/>
        <v>0</v>
      </c>
      <c r="K387" s="102">
        <f t="shared" si="163"/>
        <v>0</v>
      </c>
      <c r="L387" s="47">
        <f t="shared" si="163"/>
        <v>61.8</v>
      </c>
      <c r="M387" s="47">
        <f t="shared" si="163"/>
        <v>0</v>
      </c>
      <c r="N387" s="47">
        <f t="shared" si="163"/>
        <v>61.8</v>
      </c>
      <c r="O387" s="47">
        <f t="shared" si="163"/>
        <v>61.8</v>
      </c>
      <c r="P387" s="47">
        <f t="shared" si="163"/>
        <v>61.8</v>
      </c>
      <c r="Q387" s="47">
        <f t="shared" si="163"/>
        <v>61.8</v>
      </c>
      <c r="R387" s="47">
        <f t="shared" si="163"/>
        <v>0</v>
      </c>
      <c r="S387" s="47">
        <f t="shared" si="163"/>
        <v>0</v>
      </c>
      <c r="T387" s="105"/>
    </row>
    <row r="388" spans="1:20" s="65" customFormat="1" ht="24.75" customHeight="1">
      <c r="A388" s="230"/>
      <c r="B388" s="225"/>
      <c r="C388" s="53" t="s">
        <v>36</v>
      </c>
      <c r="D388" s="110"/>
      <c r="E388" s="110"/>
      <c r="F388" s="110"/>
      <c r="G388" s="96"/>
      <c r="H388" s="102"/>
      <c r="I388" s="102"/>
      <c r="J388" s="102"/>
      <c r="K388" s="102"/>
      <c r="L388" s="47"/>
      <c r="M388" s="47"/>
      <c r="N388" s="47"/>
      <c r="O388" s="47"/>
      <c r="P388" s="47"/>
      <c r="Q388" s="47"/>
      <c r="R388" s="47"/>
      <c r="S388" s="47"/>
      <c r="T388" s="105"/>
    </row>
    <row r="389" spans="1:20" s="65" customFormat="1" ht="18.75" customHeight="1">
      <c r="A389" s="230"/>
      <c r="B389" s="225"/>
      <c r="C389" s="249" t="s">
        <v>158</v>
      </c>
      <c r="D389" s="284" t="s">
        <v>65</v>
      </c>
      <c r="E389" s="284" t="s">
        <v>75</v>
      </c>
      <c r="F389" s="284" t="s">
        <v>610</v>
      </c>
      <c r="G389" s="96">
        <v>240</v>
      </c>
      <c r="H389" s="102">
        <f>H390</f>
        <v>92.5</v>
      </c>
      <c r="I389" s="102">
        <f aca="true" t="shared" si="164" ref="I389:S389">I390</f>
        <v>92.5</v>
      </c>
      <c r="J389" s="102">
        <f t="shared" si="164"/>
        <v>0</v>
      </c>
      <c r="K389" s="102">
        <f t="shared" si="164"/>
        <v>0</v>
      </c>
      <c r="L389" s="47">
        <f t="shared" si="164"/>
        <v>61.8</v>
      </c>
      <c r="M389" s="47">
        <f t="shared" si="164"/>
        <v>0</v>
      </c>
      <c r="N389" s="47">
        <f t="shared" si="164"/>
        <v>61.8</v>
      </c>
      <c r="O389" s="47">
        <f t="shared" si="164"/>
        <v>61.8</v>
      </c>
      <c r="P389" s="47">
        <f t="shared" si="164"/>
        <v>61.8</v>
      </c>
      <c r="Q389" s="47">
        <f t="shared" si="164"/>
        <v>61.8</v>
      </c>
      <c r="R389" s="47">
        <f t="shared" si="164"/>
        <v>0</v>
      </c>
      <c r="S389" s="47">
        <f t="shared" si="164"/>
        <v>0</v>
      </c>
      <c r="T389" s="105"/>
    </row>
    <row r="390" spans="1:20" s="65" customFormat="1" ht="12.75">
      <c r="A390" s="230"/>
      <c r="B390" s="225"/>
      <c r="C390" s="250"/>
      <c r="D390" s="284"/>
      <c r="E390" s="284"/>
      <c r="F390" s="284"/>
      <c r="G390" s="96">
        <v>244</v>
      </c>
      <c r="H390" s="102">
        <v>92.5</v>
      </c>
      <c r="I390" s="102">
        <v>92.5</v>
      </c>
      <c r="J390" s="102"/>
      <c r="K390" s="102"/>
      <c r="L390" s="47">
        <v>61.8</v>
      </c>
      <c r="M390" s="47"/>
      <c r="N390" s="47">
        <v>61.8</v>
      </c>
      <c r="O390" s="47">
        <v>61.8</v>
      </c>
      <c r="P390" s="47">
        <v>61.8</v>
      </c>
      <c r="Q390" s="47">
        <v>61.8</v>
      </c>
      <c r="R390" s="47"/>
      <c r="S390" s="47"/>
      <c r="T390" s="105"/>
    </row>
    <row r="391" spans="1:20" s="65" customFormat="1" ht="24" customHeight="1">
      <c r="A391" s="265" t="s">
        <v>207</v>
      </c>
      <c r="B391" s="265" t="s">
        <v>551</v>
      </c>
      <c r="C391" s="79" t="s">
        <v>23</v>
      </c>
      <c r="D391" s="116"/>
      <c r="E391" s="116"/>
      <c r="F391" s="116"/>
      <c r="G391" s="94"/>
      <c r="H391" s="66">
        <f>H393</f>
        <v>2367</v>
      </c>
      <c r="I391" s="66">
        <f aca="true" t="shared" si="165" ref="I391:S391">I393</f>
        <v>2359</v>
      </c>
      <c r="J391" s="66">
        <f t="shared" si="165"/>
        <v>0</v>
      </c>
      <c r="K391" s="66">
        <f t="shared" si="165"/>
        <v>0</v>
      </c>
      <c r="L391" s="67">
        <f t="shared" si="165"/>
        <v>9349.6</v>
      </c>
      <c r="M391" s="67">
        <f t="shared" si="165"/>
        <v>0</v>
      </c>
      <c r="N391" s="67">
        <f t="shared" si="165"/>
        <v>9351.9</v>
      </c>
      <c r="O391" s="67">
        <f t="shared" si="165"/>
        <v>0</v>
      </c>
      <c r="P391" s="67">
        <f t="shared" si="165"/>
        <v>9351.9</v>
      </c>
      <c r="Q391" s="67">
        <f t="shared" si="165"/>
        <v>9349.6</v>
      </c>
      <c r="R391" s="67">
        <f t="shared" si="165"/>
        <v>0</v>
      </c>
      <c r="S391" s="67">
        <f t="shared" si="165"/>
        <v>0</v>
      </c>
      <c r="T391" s="111"/>
    </row>
    <row r="392" spans="1:20" s="65" customFormat="1" ht="24.75" customHeight="1">
      <c r="A392" s="266"/>
      <c r="B392" s="266"/>
      <c r="C392" s="79" t="s">
        <v>36</v>
      </c>
      <c r="D392" s="95"/>
      <c r="E392" s="95"/>
      <c r="F392" s="95"/>
      <c r="G392" s="94"/>
      <c r="H392" s="113"/>
      <c r="I392" s="113"/>
      <c r="J392" s="113"/>
      <c r="K392" s="113"/>
      <c r="L392" s="114"/>
      <c r="M392" s="114"/>
      <c r="N392" s="114"/>
      <c r="O392" s="114"/>
      <c r="P392" s="114"/>
      <c r="Q392" s="114"/>
      <c r="R392" s="114"/>
      <c r="S392" s="114"/>
      <c r="T392" s="111"/>
    </row>
    <row r="393" spans="1:20" s="65" customFormat="1" ht="54.75" customHeight="1">
      <c r="A393" s="267"/>
      <c r="B393" s="267"/>
      <c r="C393" s="79" t="s">
        <v>158</v>
      </c>
      <c r="D393" s="112" t="s">
        <v>65</v>
      </c>
      <c r="E393" s="112" t="s">
        <v>270</v>
      </c>
      <c r="F393" s="116" t="s">
        <v>270</v>
      </c>
      <c r="G393" s="94" t="s">
        <v>270</v>
      </c>
      <c r="H393" s="115">
        <f>H394+H399+H403+H410</f>
        <v>2367</v>
      </c>
      <c r="I393" s="115">
        <f aca="true" t="shared" si="166" ref="I393:S393">I394+I399+I403+I410</f>
        <v>2359</v>
      </c>
      <c r="J393" s="115">
        <f t="shared" si="166"/>
        <v>0</v>
      </c>
      <c r="K393" s="115">
        <f t="shared" si="166"/>
        <v>0</v>
      </c>
      <c r="L393" s="115">
        <f t="shared" si="166"/>
        <v>9349.6</v>
      </c>
      <c r="M393" s="115">
        <f t="shared" si="166"/>
        <v>0</v>
      </c>
      <c r="N393" s="115">
        <f t="shared" si="166"/>
        <v>9351.9</v>
      </c>
      <c r="O393" s="115">
        <f t="shared" si="166"/>
        <v>0</v>
      </c>
      <c r="P393" s="115">
        <f t="shared" si="166"/>
        <v>9351.9</v>
      </c>
      <c r="Q393" s="115">
        <f t="shared" si="166"/>
        <v>9349.6</v>
      </c>
      <c r="R393" s="115">
        <f t="shared" si="166"/>
        <v>0</v>
      </c>
      <c r="S393" s="115">
        <f t="shared" si="166"/>
        <v>0</v>
      </c>
      <c r="T393" s="111"/>
    </row>
    <row r="394" spans="1:20" s="65" customFormat="1" ht="24" customHeight="1">
      <c r="A394" s="224" t="s">
        <v>161</v>
      </c>
      <c r="B394" s="224" t="s">
        <v>932</v>
      </c>
      <c r="C394" s="80" t="s">
        <v>23</v>
      </c>
      <c r="D394" s="64" t="str">
        <f>D396</f>
        <v>079</v>
      </c>
      <c r="E394" s="64" t="str">
        <f>E396</f>
        <v>0701</v>
      </c>
      <c r="F394" s="64" t="str">
        <f>F396</f>
        <v>0140078400</v>
      </c>
      <c r="G394" s="96"/>
      <c r="H394" s="102">
        <f>H396</f>
        <v>390</v>
      </c>
      <c r="I394" s="102">
        <f aca="true" t="shared" si="167" ref="I394:S394">I396</f>
        <v>390</v>
      </c>
      <c r="J394" s="102">
        <f t="shared" si="167"/>
        <v>0</v>
      </c>
      <c r="K394" s="102">
        <f t="shared" si="167"/>
        <v>0</v>
      </c>
      <c r="L394" s="47">
        <f t="shared" si="167"/>
        <v>8586</v>
      </c>
      <c r="M394" s="47">
        <f t="shared" si="167"/>
        <v>0</v>
      </c>
      <c r="N394" s="47">
        <f t="shared" si="167"/>
        <v>0</v>
      </c>
      <c r="O394" s="47">
        <f t="shared" si="167"/>
        <v>0</v>
      </c>
      <c r="P394" s="47">
        <f t="shared" si="167"/>
        <v>0</v>
      </c>
      <c r="Q394" s="47">
        <f t="shared" si="167"/>
        <v>0</v>
      </c>
      <c r="R394" s="47">
        <f t="shared" si="167"/>
        <v>0</v>
      </c>
      <c r="S394" s="47">
        <f t="shared" si="167"/>
        <v>0</v>
      </c>
      <c r="T394" s="105"/>
    </row>
    <row r="395" spans="1:20" s="65" customFormat="1" ht="24" customHeight="1">
      <c r="A395" s="225"/>
      <c r="B395" s="225"/>
      <c r="C395" s="80" t="s">
        <v>36</v>
      </c>
      <c r="D395" s="106"/>
      <c r="E395" s="106"/>
      <c r="F395" s="106"/>
      <c r="G395" s="96"/>
      <c r="H395" s="102"/>
      <c r="I395" s="102"/>
      <c r="J395" s="102"/>
      <c r="K395" s="102"/>
      <c r="L395" s="47"/>
      <c r="M395" s="47"/>
      <c r="N395" s="47"/>
      <c r="O395" s="47"/>
      <c r="P395" s="47"/>
      <c r="Q395" s="47"/>
      <c r="R395" s="47"/>
      <c r="S395" s="47"/>
      <c r="T395" s="105"/>
    </row>
    <row r="396" spans="1:20" s="65" customFormat="1" ht="12.75">
      <c r="A396" s="225"/>
      <c r="B396" s="225"/>
      <c r="C396" s="250" t="s">
        <v>158</v>
      </c>
      <c r="D396" s="227" t="s">
        <v>65</v>
      </c>
      <c r="E396" s="227" t="s">
        <v>163</v>
      </c>
      <c r="F396" s="227" t="s">
        <v>552</v>
      </c>
      <c r="G396" s="96">
        <v>240</v>
      </c>
      <c r="H396" s="102">
        <f>SUM(H397:H398)</f>
        <v>390</v>
      </c>
      <c r="I396" s="102">
        <f aca="true" t="shared" si="168" ref="I396:S396">SUM(I397:I398)</f>
        <v>390</v>
      </c>
      <c r="J396" s="102">
        <f t="shared" si="168"/>
        <v>0</v>
      </c>
      <c r="K396" s="102">
        <f t="shared" si="168"/>
        <v>0</v>
      </c>
      <c r="L396" s="47">
        <f t="shared" si="168"/>
        <v>8586</v>
      </c>
      <c r="M396" s="47">
        <f t="shared" si="168"/>
        <v>0</v>
      </c>
      <c r="N396" s="47">
        <f t="shared" si="168"/>
        <v>0</v>
      </c>
      <c r="O396" s="47">
        <f t="shared" si="168"/>
        <v>0</v>
      </c>
      <c r="P396" s="47">
        <f t="shared" si="168"/>
        <v>0</v>
      </c>
      <c r="Q396" s="47">
        <f t="shared" si="168"/>
        <v>0</v>
      </c>
      <c r="R396" s="47">
        <f t="shared" si="168"/>
        <v>0</v>
      </c>
      <c r="S396" s="47">
        <f t="shared" si="168"/>
        <v>0</v>
      </c>
      <c r="T396" s="105"/>
    </row>
    <row r="397" spans="1:20" s="65" customFormat="1" ht="12.75">
      <c r="A397" s="225"/>
      <c r="B397" s="225"/>
      <c r="C397" s="250"/>
      <c r="D397" s="228"/>
      <c r="E397" s="228"/>
      <c r="F397" s="228"/>
      <c r="G397" s="96">
        <v>243</v>
      </c>
      <c r="H397" s="102"/>
      <c r="I397" s="102"/>
      <c r="J397" s="102"/>
      <c r="K397" s="102"/>
      <c r="L397" s="47">
        <v>7500</v>
      </c>
      <c r="M397" s="47"/>
      <c r="N397" s="47"/>
      <c r="O397" s="47"/>
      <c r="P397" s="47"/>
      <c r="Q397" s="47"/>
      <c r="R397" s="47"/>
      <c r="S397" s="47"/>
      <c r="T397" s="105"/>
    </row>
    <row r="398" spans="1:20" s="65" customFormat="1" ht="12.75">
      <c r="A398" s="235"/>
      <c r="B398" s="235"/>
      <c r="C398" s="251"/>
      <c r="D398" s="231"/>
      <c r="E398" s="231"/>
      <c r="F398" s="231"/>
      <c r="G398" s="96">
        <v>244</v>
      </c>
      <c r="H398" s="102">
        <v>390</v>
      </c>
      <c r="I398" s="102">
        <v>390</v>
      </c>
      <c r="J398" s="102"/>
      <c r="K398" s="102"/>
      <c r="L398" s="47">
        <v>1086</v>
      </c>
      <c r="M398" s="47"/>
      <c r="N398" s="47"/>
      <c r="O398" s="47"/>
      <c r="P398" s="47"/>
      <c r="Q398" s="47"/>
      <c r="R398" s="47">
        <v>0</v>
      </c>
      <c r="S398" s="47">
        <v>0</v>
      </c>
      <c r="T398" s="105"/>
    </row>
    <row r="399" spans="1:20" s="65" customFormat="1" ht="24" customHeight="1">
      <c r="A399" s="224" t="s">
        <v>164</v>
      </c>
      <c r="B399" s="224" t="s">
        <v>932</v>
      </c>
      <c r="C399" s="80" t="s">
        <v>23</v>
      </c>
      <c r="D399" s="64" t="str">
        <f>D401</f>
        <v>079</v>
      </c>
      <c r="E399" s="64" t="str">
        <f>E401</f>
        <v>0702</v>
      </c>
      <c r="F399" s="64" t="str">
        <f>F401</f>
        <v>0140078400</v>
      </c>
      <c r="G399" s="96"/>
      <c r="H399" s="102">
        <f>H401</f>
        <v>1951</v>
      </c>
      <c r="I399" s="102">
        <f aca="true" t="shared" si="169" ref="I399:S399">I401</f>
        <v>1943</v>
      </c>
      <c r="J399" s="102">
        <f t="shared" si="169"/>
        <v>0</v>
      </c>
      <c r="K399" s="102">
        <f t="shared" si="169"/>
        <v>0</v>
      </c>
      <c r="L399" s="47">
        <f t="shared" si="169"/>
        <v>669</v>
      </c>
      <c r="M399" s="47">
        <f t="shared" si="169"/>
        <v>0</v>
      </c>
      <c r="N399" s="47">
        <f t="shared" si="169"/>
        <v>0</v>
      </c>
      <c r="O399" s="47">
        <f t="shared" si="169"/>
        <v>0</v>
      </c>
      <c r="P399" s="47">
        <f t="shared" si="169"/>
        <v>0</v>
      </c>
      <c r="Q399" s="47">
        <f t="shared" si="169"/>
        <v>0</v>
      </c>
      <c r="R399" s="47">
        <f t="shared" si="169"/>
        <v>0</v>
      </c>
      <c r="S399" s="47">
        <f t="shared" si="169"/>
        <v>0</v>
      </c>
      <c r="T399" s="105"/>
    </row>
    <row r="400" spans="1:20" s="65" customFormat="1" ht="24" customHeight="1">
      <c r="A400" s="225"/>
      <c r="B400" s="225"/>
      <c r="C400" s="80" t="s">
        <v>36</v>
      </c>
      <c r="D400" s="106"/>
      <c r="E400" s="106"/>
      <c r="F400" s="106"/>
      <c r="G400" s="96"/>
      <c r="H400" s="102"/>
      <c r="I400" s="102"/>
      <c r="J400" s="102"/>
      <c r="K400" s="102"/>
      <c r="L400" s="47"/>
      <c r="M400" s="47"/>
      <c r="N400" s="47"/>
      <c r="O400" s="47"/>
      <c r="P400" s="47"/>
      <c r="Q400" s="47"/>
      <c r="R400" s="47"/>
      <c r="S400" s="47"/>
      <c r="T400" s="105"/>
    </row>
    <row r="401" spans="1:20" s="65" customFormat="1" ht="12.75">
      <c r="A401" s="225"/>
      <c r="B401" s="225"/>
      <c r="C401" s="250" t="s">
        <v>158</v>
      </c>
      <c r="D401" s="227" t="s">
        <v>65</v>
      </c>
      <c r="E401" s="227" t="s">
        <v>66</v>
      </c>
      <c r="F401" s="227" t="s">
        <v>552</v>
      </c>
      <c r="G401" s="96">
        <v>610</v>
      </c>
      <c r="H401" s="102">
        <f>SUM(H402:H402)</f>
        <v>1951</v>
      </c>
      <c r="I401" s="102">
        <f aca="true" t="shared" si="170" ref="I401:S401">SUM(I402:I402)</f>
        <v>1943</v>
      </c>
      <c r="J401" s="102">
        <f t="shared" si="170"/>
        <v>0</v>
      </c>
      <c r="K401" s="102">
        <f t="shared" si="170"/>
        <v>0</v>
      </c>
      <c r="L401" s="47">
        <f t="shared" si="170"/>
        <v>669</v>
      </c>
      <c r="M401" s="47">
        <f t="shared" si="170"/>
        <v>0</v>
      </c>
      <c r="N401" s="47">
        <f t="shared" si="170"/>
        <v>0</v>
      </c>
      <c r="O401" s="47">
        <f t="shared" si="170"/>
        <v>0</v>
      </c>
      <c r="P401" s="47">
        <f t="shared" si="170"/>
        <v>0</v>
      </c>
      <c r="Q401" s="47">
        <f t="shared" si="170"/>
        <v>0</v>
      </c>
      <c r="R401" s="47">
        <f t="shared" si="170"/>
        <v>0</v>
      </c>
      <c r="S401" s="47">
        <f t="shared" si="170"/>
        <v>0</v>
      </c>
      <c r="T401" s="105"/>
    </row>
    <row r="402" spans="1:20" s="65" customFormat="1" ht="12.75">
      <c r="A402" s="225"/>
      <c r="B402" s="225"/>
      <c r="C402" s="250"/>
      <c r="D402" s="228"/>
      <c r="E402" s="228"/>
      <c r="F402" s="228"/>
      <c r="G402" s="96">
        <v>612</v>
      </c>
      <c r="H402" s="102">
        <v>1951</v>
      </c>
      <c r="I402" s="102">
        <v>1943</v>
      </c>
      <c r="J402" s="102"/>
      <c r="K402" s="102"/>
      <c r="L402" s="47">
        <v>669</v>
      </c>
      <c r="M402" s="47"/>
      <c r="N402" s="47"/>
      <c r="O402" s="47"/>
      <c r="P402" s="47"/>
      <c r="Q402" s="47"/>
      <c r="R402" s="47"/>
      <c r="S402" s="47"/>
      <c r="T402" s="105"/>
    </row>
    <row r="403" spans="1:20" s="65" customFormat="1" ht="25.5" customHeight="1">
      <c r="A403" s="224" t="s">
        <v>165</v>
      </c>
      <c r="B403" s="230" t="s">
        <v>933</v>
      </c>
      <c r="C403" s="80" t="s">
        <v>23</v>
      </c>
      <c r="D403" s="106" t="s">
        <v>65</v>
      </c>
      <c r="E403" s="106" t="s">
        <v>163</v>
      </c>
      <c r="F403" s="106" t="s">
        <v>572</v>
      </c>
      <c r="G403" s="96"/>
      <c r="H403" s="102">
        <f>H405+H408</f>
        <v>4.1</v>
      </c>
      <c r="I403" s="102">
        <f aca="true" t="shared" si="171" ref="I403:S403">I405+I408</f>
        <v>4.1</v>
      </c>
      <c r="J403" s="102">
        <f t="shared" si="171"/>
        <v>0</v>
      </c>
      <c r="K403" s="102">
        <f t="shared" si="171"/>
        <v>0</v>
      </c>
      <c r="L403" s="47">
        <f t="shared" si="171"/>
        <v>86.4</v>
      </c>
      <c r="M403" s="47">
        <f t="shared" si="171"/>
        <v>0</v>
      </c>
      <c r="N403" s="47">
        <f t="shared" si="171"/>
        <v>8672.4</v>
      </c>
      <c r="O403" s="47">
        <f t="shared" si="171"/>
        <v>0</v>
      </c>
      <c r="P403" s="47">
        <f t="shared" si="171"/>
        <v>8672.4</v>
      </c>
      <c r="Q403" s="47">
        <f t="shared" si="171"/>
        <v>8672.4</v>
      </c>
      <c r="R403" s="47">
        <f t="shared" si="171"/>
        <v>0</v>
      </c>
      <c r="S403" s="47">
        <f t="shared" si="171"/>
        <v>0</v>
      </c>
      <c r="T403" s="105"/>
    </row>
    <row r="404" spans="1:20" s="65" customFormat="1" ht="24" customHeight="1">
      <c r="A404" s="225"/>
      <c r="B404" s="230"/>
      <c r="C404" s="53" t="s">
        <v>36</v>
      </c>
      <c r="D404" s="110"/>
      <c r="E404" s="110"/>
      <c r="F404" s="107"/>
      <c r="G404" s="96"/>
      <c r="H404" s="102"/>
      <c r="I404" s="102"/>
      <c r="J404" s="102"/>
      <c r="K404" s="102"/>
      <c r="L404" s="47"/>
      <c r="M404" s="47"/>
      <c r="N404" s="47"/>
      <c r="O404" s="47"/>
      <c r="P404" s="47"/>
      <c r="Q404" s="47"/>
      <c r="R404" s="47"/>
      <c r="S404" s="47"/>
      <c r="T404" s="105"/>
    </row>
    <row r="405" spans="1:20" s="65" customFormat="1" ht="12.75">
      <c r="A405" s="225"/>
      <c r="B405" s="230"/>
      <c r="C405" s="249" t="s">
        <v>158</v>
      </c>
      <c r="D405" s="227" t="s">
        <v>65</v>
      </c>
      <c r="E405" s="227" t="s">
        <v>163</v>
      </c>
      <c r="F405" s="227" t="s">
        <v>572</v>
      </c>
      <c r="G405" s="96">
        <v>240</v>
      </c>
      <c r="H405" s="102">
        <f>SUM(H406:H407)</f>
        <v>4.1</v>
      </c>
      <c r="I405" s="102">
        <f aca="true" t="shared" si="172" ref="I405:S405">SUM(I406:I407)</f>
        <v>4.1</v>
      </c>
      <c r="J405" s="102">
        <f t="shared" si="172"/>
        <v>0</v>
      </c>
      <c r="K405" s="102">
        <f t="shared" si="172"/>
        <v>0</v>
      </c>
      <c r="L405" s="47">
        <f t="shared" si="172"/>
        <v>86.4</v>
      </c>
      <c r="M405" s="47">
        <f t="shared" si="172"/>
        <v>0</v>
      </c>
      <c r="N405" s="47">
        <f t="shared" si="172"/>
        <v>0</v>
      </c>
      <c r="O405" s="47">
        <f t="shared" si="172"/>
        <v>0</v>
      </c>
      <c r="P405" s="47">
        <f t="shared" si="172"/>
        <v>0</v>
      </c>
      <c r="Q405" s="47">
        <f t="shared" si="172"/>
        <v>0</v>
      </c>
      <c r="R405" s="47">
        <f t="shared" si="172"/>
        <v>0</v>
      </c>
      <c r="S405" s="47">
        <f t="shared" si="172"/>
        <v>0</v>
      </c>
      <c r="T405" s="105"/>
    </row>
    <row r="406" spans="1:20" s="65" customFormat="1" ht="12.75">
      <c r="A406" s="225"/>
      <c r="B406" s="230"/>
      <c r="C406" s="250"/>
      <c r="D406" s="228"/>
      <c r="E406" s="228"/>
      <c r="F406" s="228"/>
      <c r="G406" s="96">
        <v>243</v>
      </c>
      <c r="H406" s="102"/>
      <c r="I406" s="102"/>
      <c r="J406" s="102"/>
      <c r="K406" s="102"/>
      <c r="L406" s="47">
        <v>75</v>
      </c>
      <c r="M406" s="47"/>
      <c r="N406" s="47"/>
      <c r="O406" s="47"/>
      <c r="P406" s="47"/>
      <c r="Q406" s="47"/>
      <c r="R406" s="47"/>
      <c r="S406" s="47"/>
      <c r="T406" s="105"/>
    </row>
    <row r="407" spans="1:20" s="65" customFormat="1" ht="12.75">
      <c r="A407" s="225"/>
      <c r="B407" s="230"/>
      <c r="C407" s="250"/>
      <c r="D407" s="228"/>
      <c r="E407" s="228"/>
      <c r="F407" s="228"/>
      <c r="G407" s="96">
        <v>244</v>
      </c>
      <c r="H407" s="102">
        <v>4.1</v>
      </c>
      <c r="I407" s="102">
        <v>4.1</v>
      </c>
      <c r="J407" s="102"/>
      <c r="K407" s="102"/>
      <c r="L407" s="47">
        <v>11.4</v>
      </c>
      <c r="M407" s="47"/>
      <c r="N407" s="47"/>
      <c r="O407" s="47"/>
      <c r="P407" s="47"/>
      <c r="Q407" s="47"/>
      <c r="R407" s="47"/>
      <c r="S407" s="47"/>
      <c r="T407" s="105"/>
    </row>
    <row r="408" spans="1:20" s="65" customFormat="1" ht="12.75">
      <c r="A408" s="225"/>
      <c r="B408" s="230"/>
      <c r="C408" s="250"/>
      <c r="D408" s="228"/>
      <c r="E408" s="228"/>
      <c r="F408" s="228"/>
      <c r="G408" s="96">
        <v>610</v>
      </c>
      <c r="H408" s="102">
        <f>H409</f>
        <v>0</v>
      </c>
      <c r="I408" s="102">
        <f aca="true" t="shared" si="173" ref="I408:S408">I409</f>
        <v>0</v>
      </c>
      <c r="J408" s="102">
        <f t="shared" si="173"/>
        <v>0</v>
      </c>
      <c r="K408" s="102">
        <f t="shared" si="173"/>
        <v>0</v>
      </c>
      <c r="L408" s="47">
        <f t="shared" si="173"/>
        <v>0</v>
      </c>
      <c r="M408" s="47">
        <f t="shared" si="173"/>
        <v>0</v>
      </c>
      <c r="N408" s="47">
        <f t="shared" si="173"/>
        <v>8672.4</v>
      </c>
      <c r="O408" s="47">
        <f t="shared" si="173"/>
        <v>0</v>
      </c>
      <c r="P408" s="47">
        <f t="shared" si="173"/>
        <v>8672.4</v>
      </c>
      <c r="Q408" s="47">
        <f t="shared" si="173"/>
        <v>8672.4</v>
      </c>
      <c r="R408" s="47">
        <f t="shared" si="173"/>
        <v>0</v>
      </c>
      <c r="S408" s="47">
        <f t="shared" si="173"/>
        <v>0</v>
      </c>
      <c r="T408" s="105"/>
    </row>
    <row r="409" spans="1:20" s="65" customFormat="1" ht="12.75">
      <c r="A409" s="225"/>
      <c r="B409" s="230"/>
      <c r="C409" s="251"/>
      <c r="D409" s="228"/>
      <c r="E409" s="228"/>
      <c r="F409" s="228"/>
      <c r="G409" s="96">
        <v>612</v>
      </c>
      <c r="H409" s="102"/>
      <c r="I409" s="102"/>
      <c r="J409" s="102"/>
      <c r="K409" s="102"/>
      <c r="L409" s="47"/>
      <c r="M409" s="47"/>
      <c r="N409" s="47">
        <v>8672.4</v>
      </c>
      <c r="O409" s="47"/>
      <c r="P409" s="47">
        <v>8672.4</v>
      </c>
      <c r="Q409" s="47">
        <v>8672.4</v>
      </c>
      <c r="R409" s="47">
        <v>0</v>
      </c>
      <c r="S409" s="47">
        <v>0</v>
      </c>
      <c r="T409" s="105"/>
    </row>
    <row r="410" spans="1:20" s="65" customFormat="1" ht="24" customHeight="1">
      <c r="A410" s="224" t="s">
        <v>166</v>
      </c>
      <c r="B410" s="224" t="s">
        <v>933</v>
      </c>
      <c r="C410" s="80" t="s">
        <v>23</v>
      </c>
      <c r="D410" s="64" t="str">
        <f>D412</f>
        <v>079</v>
      </c>
      <c r="E410" s="64" t="str">
        <f>E412</f>
        <v>0702</v>
      </c>
      <c r="F410" s="64" t="str">
        <f>F412</f>
        <v>01400S8400</v>
      </c>
      <c r="G410" s="96"/>
      <c r="H410" s="102">
        <f>H412</f>
        <v>21.9</v>
      </c>
      <c r="I410" s="102">
        <f aca="true" t="shared" si="174" ref="I410:S410">I412</f>
        <v>21.9</v>
      </c>
      <c r="J410" s="102">
        <f t="shared" si="174"/>
        <v>0</v>
      </c>
      <c r="K410" s="102">
        <f t="shared" si="174"/>
        <v>0</v>
      </c>
      <c r="L410" s="47">
        <f t="shared" si="174"/>
        <v>8.2</v>
      </c>
      <c r="M410" s="47">
        <f t="shared" si="174"/>
        <v>0</v>
      </c>
      <c r="N410" s="47">
        <f t="shared" si="174"/>
        <v>679.5</v>
      </c>
      <c r="O410" s="47">
        <f t="shared" si="174"/>
        <v>0</v>
      </c>
      <c r="P410" s="47">
        <f t="shared" si="174"/>
        <v>679.5</v>
      </c>
      <c r="Q410" s="47">
        <f t="shared" si="174"/>
        <v>677.2</v>
      </c>
      <c r="R410" s="47">
        <f t="shared" si="174"/>
        <v>0</v>
      </c>
      <c r="S410" s="47">
        <f t="shared" si="174"/>
        <v>0</v>
      </c>
      <c r="T410" s="105"/>
    </row>
    <row r="411" spans="1:20" s="65" customFormat="1" ht="24" customHeight="1">
      <c r="A411" s="225"/>
      <c r="B411" s="225"/>
      <c r="C411" s="80" t="s">
        <v>36</v>
      </c>
      <c r="D411" s="110"/>
      <c r="E411" s="110"/>
      <c r="F411" s="110"/>
      <c r="G411" s="96"/>
      <c r="H411" s="102"/>
      <c r="I411" s="102"/>
      <c r="J411" s="102"/>
      <c r="K411" s="102"/>
      <c r="L411" s="47"/>
      <c r="M411" s="47"/>
      <c r="N411" s="47"/>
      <c r="O411" s="47"/>
      <c r="P411" s="47"/>
      <c r="Q411" s="47"/>
      <c r="R411" s="47"/>
      <c r="S411" s="47"/>
      <c r="T411" s="105"/>
    </row>
    <row r="412" spans="1:20" s="65" customFormat="1" ht="15" customHeight="1">
      <c r="A412" s="225"/>
      <c r="B412" s="225"/>
      <c r="C412" s="232" t="s">
        <v>158</v>
      </c>
      <c r="D412" s="227" t="s">
        <v>65</v>
      </c>
      <c r="E412" s="227" t="s">
        <v>66</v>
      </c>
      <c r="F412" s="227" t="s">
        <v>572</v>
      </c>
      <c r="G412" s="96">
        <v>610</v>
      </c>
      <c r="H412" s="102">
        <f>H413</f>
        <v>21.9</v>
      </c>
      <c r="I412" s="102">
        <f aca="true" t="shared" si="175" ref="I412:S412">I413</f>
        <v>21.9</v>
      </c>
      <c r="J412" s="102">
        <f t="shared" si="175"/>
        <v>0</v>
      </c>
      <c r="K412" s="102">
        <f t="shared" si="175"/>
        <v>0</v>
      </c>
      <c r="L412" s="47">
        <f t="shared" si="175"/>
        <v>8.2</v>
      </c>
      <c r="M412" s="47">
        <f t="shared" si="175"/>
        <v>0</v>
      </c>
      <c r="N412" s="47">
        <f t="shared" si="175"/>
        <v>679.5</v>
      </c>
      <c r="O412" s="47">
        <f t="shared" si="175"/>
        <v>0</v>
      </c>
      <c r="P412" s="47">
        <f t="shared" si="175"/>
        <v>679.5</v>
      </c>
      <c r="Q412" s="47">
        <f t="shared" si="175"/>
        <v>677.2</v>
      </c>
      <c r="R412" s="47">
        <f t="shared" si="175"/>
        <v>0</v>
      </c>
      <c r="S412" s="47">
        <f t="shared" si="175"/>
        <v>0</v>
      </c>
      <c r="T412" s="105"/>
    </row>
    <row r="413" spans="1:20" s="65" customFormat="1" ht="15.75" customHeight="1">
      <c r="A413" s="235"/>
      <c r="B413" s="235"/>
      <c r="C413" s="234"/>
      <c r="D413" s="231"/>
      <c r="E413" s="231"/>
      <c r="F413" s="231"/>
      <c r="G413" s="96">
        <v>612</v>
      </c>
      <c r="H413" s="102">
        <v>21.9</v>
      </c>
      <c r="I413" s="102">
        <v>21.9</v>
      </c>
      <c r="J413" s="102"/>
      <c r="K413" s="102"/>
      <c r="L413" s="47">
        <v>8.2</v>
      </c>
      <c r="M413" s="47"/>
      <c r="N413" s="47">
        <v>679.5</v>
      </c>
      <c r="O413" s="47"/>
      <c r="P413" s="47">
        <v>679.5</v>
      </c>
      <c r="Q413" s="47">
        <v>677.2</v>
      </c>
      <c r="R413" s="47">
        <v>0</v>
      </c>
      <c r="S413" s="47">
        <v>0</v>
      </c>
      <c r="T413" s="105"/>
    </row>
    <row r="414" spans="1:20" s="65" customFormat="1" ht="24" customHeight="1" hidden="1">
      <c r="A414" s="50"/>
      <c r="B414" s="6"/>
      <c r="C414" s="80"/>
      <c r="D414" s="110"/>
      <c r="E414" s="110"/>
      <c r="F414" s="107"/>
      <c r="G414" s="96"/>
      <c r="H414" s="102"/>
      <c r="I414" s="102"/>
      <c r="J414" s="102"/>
      <c r="K414" s="102"/>
      <c r="L414" s="47"/>
      <c r="M414" s="47"/>
      <c r="N414" s="47"/>
      <c r="O414" s="47"/>
      <c r="P414" s="47"/>
      <c r="Q414" s="47"/>
      <c r="R414" s="47"/>
      <c r="S414" s="47"/>
      <c r="T414" s="105"/>
    </row>
    <row r="415" spans="1:20" s="65" customFormat="1" ht="24" customHeight="1" hidden="1">
      <c r="A415" s="50"/>
      <c r="B415" s="6"/>
      <c r="C415" s="80"/>
      <c r="D415" s="110"/>
      <c r="E415" s="110"/>
      <c r="F415" s="107"/>
      <c r="G415" s="96"/>
      <c r="H415" s="102"/>
      <c r="I415" s="102"/>
      <c r="J415" s="102"/>
      <c r="K415" s="102"/>
      <c r="L415" s="47"/>
      <c r="M415" s="47"/>
      <c r="N415" s="47"/>
      <c r="O415" s="47"/>
      <c r="P415" s="47"/>
      <c r="Q415" s="47"/>
      <c r="R415" s="47"/>
      <c r="S415" s="47"/>
      <c r="T415" s="105"/>
    </row>
    <row r="416" spans="1:20" s="65" customFormat="1" ht="24" customHeight="1" hidden="1">
      <c r="A416" s="50"/>
      <c r="B416" s="6"/>
      <c r="C416" s="80"/>
      <c r="D416" s="110"/>
      <c r="E416" s="110"/>
      <c r="F416" s="107"/>
      <c r="G416" s="96"/>
      <c r="H416" s="102"/>
      <c r="I416" s="102"/>
      <c r="J416" s="102"/>
      <c r="K416" s="102"/>
      <c r="L416" s="47"/>
      <c r="M416" s="47"/>
      <c r="N416" s="47"/>
      <c r="O416" s="47"/>
      <c r="P416" s="47"/>
      <c r="Q416" s="47"/>
      <c r="R416" s="47"/>
      <c r="S416" s="47"/>
      <c r="T416" s="105"/>
    </row>
    <row r="417" spans="1:20" s="65" customFormat="1" ht="27" customHeight="1">
      <c r="A417" s="280" t="s">
        <v>208</v>
      </c>
      <c r="B417" s="280" t="s">
        <v>209</v>
      </c>
      <c r="C417" s="79" t="s">
        <v>23</v>
      </c>
      <c r="D417" s="112"/>
      <c r="E417" s="112"/>
      <c r="F417" s="116"/>
      <c r="G417" s="94"/>
      <c r="H417" s="66">
        <f>H419</f>
        <v>18521.2</v>
      </c>
      <c r="I417" s="66">
        <f aca="true" t="shared" si="176" ref="I417:S417">I419</f>
        <v>18415.9</v>
      </c>
      <c r="J417" s="66">
        <f t="shared" si="176"/>
        <v>17293.300000000003</v>
      </c>
      <c r="K417" s="66">
        <f t="shared" si="176"/>
        <v>3693.5</v>
      </c>
      <c r="L417" s="66">
        <f t="shared" si="176"/>
        <v>17415.000000000004</v>
      </c>
      <c r="M417" s="66">
        <f t="shared" si="176"/>
        <v>8905.830000000002</v>
      </c>
      <c r="N417" s="66">
        <f t="shared" si="176"/>
        <v>17415</v>
      </c>
      <c r="O417" s="66">
        <f t="shared" si="176"/>
        <v>13269.86</v>
      </c>
      <c r="P417" s="66">
        <f t="shared" si="176"/>
        <v>19421.730000000003</v>
      </c>
      <c r="Q417" s="66">
        <f t="shared" si="176"/>
        <v>19295.33</v>
      </c>
      <c r="R417" s="66">
        <f t="shared" si="176"/>
        <v>17316.4</v>
      </c>
      <c r="S417" s="66">
        <f t="shared" si="176"/>
        <v>17316.4</v>
      </c>
      <c r="T417" s="111"/>
    </row>
    <row r="418" spans="1:20" s="65" customFormat="1" ht="22.5" customHeight="1">
      <c r="A418" s="280"/>
      <c r="B418" s="280"/>
      <c r="C418" s="79" t="s">
        <v>36</v>
      </c>
      <c r="D418" s="95"/>
      <c r="E418" s="95"/>
      <c r="F418" s="95"/>
      <c r="G418" s="94"/>
      <c r="H418" s="117"/>
      <c r="I418" s="117"/>
      <c r="J418" s="113"/>
      <c r="K418" s="113"/>
      <c r="L418" s="114"/>
      <c r="M418" s="114"/>
      <c r="N418" s="114"/>
      <c r="O418" s="114"/>
      <c r="P418" s="114"/>
      <c r="Q418" s="114"/>
      <c r="R418" s="114"/>
      <c r="S418" s="114"/>
      <c r="T418" s="111"/>
    </row>
    <row r="419" spans="1:20" s="65" customFormat="1" ht="51.75" customHeight="1">
      <c r="A419" s="280"/>
      <c r="B419" s="280"/>
      <c r="C419" s="84" t="s">
        <v>158</v>
      </c>
      <c r="D419" s="112" t="s">
        <v>65</v>
      </c>
      <c r="E419" s="112" t="s">
        <v>270</v>
      </c>
      <c r="F419" s="112" t="s">
        <v>270</v>
      </c>
      <c r="G419" s="94" t="s">
        <v>270</v>
      </c>
      <c r="H419" s="115">
        <f>H420+H425+H430+H435+H442+H447+H452+H462+H472</f>
        <v>18521.2</v>
      </c>
      <c r="I419" s="115">
        <f aca="true" t="shared" si="177" ref="I419:S419">I420+I425+I430+I435+I442+I447+I452+I462+I472</f>
        <v>18415.9</v>
      </c>
      <c r="J419" s="115">
        <f t="shared" si="177"/>
        <v>17293.300000000003</v>
      </c>
      <c r="K419" s="115">
        <f t="shared" si="177"/>
        <v>3693.5</v>
      </c>
      <c r="L419" s="115">
        <f t="shared" si="177"/>
        <v>17415.000000000004</v>
      </c>
      <c r="M419" s="115">
        <f t="shared" si="177"/>
        <v>8905.830000000002</v>
      </c>
      <c r="N419" s="115">
        <f t="shared" si="177"/>
        <v>17415</v>
      </c>
      <c r="O419" s="115">
        <f t="shared" si="177"/>
        <v>13269.86</v>
      </c>
      <c r="P419" s="115">
        <f t="shared" si="177"/>
        <v>19421.730000000003</v>
      </c>
      <c r="Q419" s="115">
        <f t="shared" si="177"/>
        <v>19295.33</v>
      </c>
      <c r="R419" s="115">
        <f t="shared" si="177"/>
        <v>17316.4</v>
      </c>
      <c r="S419" s="115">
        <f t="shared" si="177"/>
        <v>17316.4</v>
      </c>
      <c r="T419" s="111"/>
    </row>
    <row r="420" spans="1:20" s="65" customFormat="1" ht="24.75" customHeight="1">
      <c r="A420" s="224" t="s">
        <v>161</v>
      </c>
      <c r="B420" s="224" t="s">
        <v>934</v>
      </c>
      <c r="C420" s="80" t="s">
        <v>23</v>
      </c>
      <c r="D420" s="106" t="s">
        <v>65</v>
      </c>
      <c r="E420" s="106" t="s">
        <v>168</v>
      </c>
      <c r="F420" s="106" t="s">
        <v>993</v>
      </c>
      <c r="G420" s="96"/>
      <c r="H420" s="97">
        <f>H422</f>
        <v>217.70000000000002</v>
      </c>
      <c r="I420" s="97">
        <f aca="true" t="shared" si="178" ref="I420:S420">I422</f>
        <v>217.70000000000002</v>
      </c>
      <c r="J420" s="97">
        <f t="shared" si="178"/>
        <v>0</v>
      </c>
      <c r="K420" s="97">
        <f t="shared" si="178"/>
        <v>0</v>
      </c>
      <c r="L420" s="60">
        <f t="shared" si="178"/>
        <v>0</v>
      </c>
      <c r="M420" s="60">
        <f t="shared" si="178"/>
        <v>0</v>
      </c>
      <c r="N420" s="60">
        <f t="shared" si="178"/>
        <v>0</v>
      </c>
      <c r="O420" s="60">
        <f t="shared" si="178"/>
        <v>0</v>
      </c>
      <c r="P420" s="60">
        <f t="shared" si="178"/>
        <v>0</v>
      </c>
      <c r="Q420" s="60">
        <f t="shared" si="178"/>
        <v>0</v>
      </c>
      <c r="R420" s="60">
        <f t="shared" si="178"/>
        <v>0</v>
      </c>
      <c r="S420" s="60">
        <f t="shared" si="178"/>
        <v>0</v>
      </c>
      <c r="T420" s="105"/>
    </row>
    <row r="421" spans="1:20" s="65" customFormat="1" ht="24.75" customHeight="1">
      <c r="A421" s="225"/>
      <c r="B421" s="225"/>
      <c r="C421" s="80" t="s">
        <v>36</v>
      </c>
      <c r="D421" s="107"/>
      <c r="E421" s="107"/>
      <c r="F421" s="107"/>
      <c r="G421" s="96"/>
      <c r="H421" s="108"/>
      <c r="I421" s="108"/>
      <c r="J421" s="108"/>
      <c r="K421" s="108"/>
      <c r="L421" s="109"/>
      <c r="M421" s="109"/>
      <c r="N421" s="109"/>
      <c r="O421" s="109"/>
      <c r="P421" s="109"/>
      <c r="Q421" s="109"/>
      <c r="R421" s="109"/>
      <c r="S421" s="109"/>
      <c r="T421" s="105"/>
    </row>
    <row r="422" spans="1:20" s="65" customFormat="1" ht="20.25" customHeight="1">
      <c r="A422" s="225"/>
      <c r="B422" s="225"/>
      <c r="C422" s="232" t="s">
        <v>158</v>
      </c>
      <c r="D422" s="227" t="s">
        <v>65</v>
      </c>
      <c r="E422" s="227" t="s">
        <v>168</v>
      </c>
      <c r="F422" s="227" t="s">
        <v>628</v>
      </c>
      <c r="G422" s="96">
        <v>120</v>
      </c>
      <c r="H422" s="102">
        <f>SUM(H423:H424)</f>
        <v>217.70000000000002</v>
      </c>
      <c r="I422" s="102">
        <f aca="true" t="shared" si="179" ref="I422:S422">SUM(I423:I424)</f>
        <v>217.70000000000002</v>
      </c>
      <c r="J422" s="102">
        <f t="shared" si="179"/>
        <v>0</v>
      </c>
      <c r="K422" s="102">
        <f t="shared" si="179"/>
        <v>0</v>
      </c>
      <c r="L422" s="102">
        <f t="shared" si="179"/>
        <v>0</v>
      </c>
      <c r="M422" s="102">
        <f t="shared" si="179"/>
        <v>0</v>
      </c>
      <c r="N422" s="102">
        <f t="shared" si="179"/>
        <v>0</v>
      </c>
      <c r="O422" s="102">
        <f t="shared" si="179"/>
        <v>0</v>
      </c>
      <c r="P422" s="102">
        <f t="shared" si="179"/>
        <v>0</v>
      </c>
      <c r="Q422" s="102">
        <f t="shared" si="179"/>
        <v>0</v>
      </c>
      <c r="R422" s="102">
        <f t="shared" si="179"/>
        <v>0</v>
      </c>
      <c r="S422" s="102">
        <f t="shared" si="179"/>
        <v>0</v>
      </c>
      <c r="T422" s="105"/>
    </row>
    <row r="423" spans="1:20" s="65" customFormat="1" ht="20.25" customHeight="1">
      <c r="A423" s="225"/>
      <c r="B423" s="225"/>
      <c r="C423" s="233"/>
      <c r="D423" s="228"/>
      <c r="E423" s="228"/>
      <c r="F423" s="228"/>
      <c r="G423" s="96">
        <v>121</v>
      </c>
      <c r="H423" s="102">
        <v>144.8</v>
      </c>
      <c r="I423" s="102">
        <v>144.8</v>
      </c>
      <c r="J423" s="102"/>
      <c r="K423" s="102"/>
      <c r="L423" s="47"/>
      <c r="M423" s="47"/>
      <c r="N423" s="47"/>
      <c r="O423" s="47"/>
      <c r="P423" s="47"/>
      <c r="Q423" s="47"/>
      <c r="R423" s="47"/>
      <c r="S423" s="47"/>
      <c r="T423" s="105"/>
    </row>
    <row r="424" spans="1:20" s="65" customFormat="1" ht="20.25" customHeight="1">
      <c r="A424" s="235"/>
      <c r="B424" s="235"/>
      <c r="C424" s="234"/>
      <c r="D424" s="231"/>
      <c r="E424" s="231"/>
      <c r="F424" s="231"/>
      <c r="G424" s="96">
        <v>129</v>
      </c>
      <c r="H424" s="102">
        <v>72.9</v>
      </c>
      <c r="I424" s="102">
        <v>72.9</v>
      </c>
      <c r="J424" s="102"/>
      <c r="K424" s="102"/>
      <c r="L424" s="47"/>
      <c r="M424" s="47"/>
      <c r="N424" s="47"/>
      <c r="O424" s="47"/>
      <c r="P424" s="47"/>
      <c r="Q424" s="47"/>
      <c r="R424" s="47"/>
      <c r="S424" s="47"/>
      <c r="T424" s="105"/>
    </row>
    <row r="425" spans="1:20" s="65" customFormat="1" ht="24.75" customHeight="1">
      <c r="A425" s="224" t="s">
        <v>164</v>
      </c>
      <c r="B425" s="224" t="s">
        <v>935</v>
      </c>
      <c r="C425" s="80" t="s">
        <v>23</v>
      </c>
      <c r="D425" s="106" t="s">
        <v>65</v>
      </c>
      <c r="E425" s="106" t="s">
        <v>168</v>
      </c>
      <c r="F425" s="106" t="s">
        <v>936</v>
      </c>
      <c r="G425" s="96"/>
      <c r="H425" s="97">
        <f>H427</f>
        <v>0</v>
      </c>
      <c r="I425" s="97">
        <f aca="true" t="shared" si="180" ref="I425:S425">I427</f>
        <v>0</v>
      </c>
      <c r="J425" s="97">
        <f t="shared" si="180"/>
        <v>0</v>
      </c>
      <c r="K425" s="97">
        <f t="shared" si="180"/>
        <v>0</v>
      </c>
      <c r="L425" s="97">
        <f t="shared" si="180"/>
        <v>0</v>
      </c>
      <c r="M425" s="97">
        <f t="shared" si="180"/>
        <v>0</v>
      </c>
      <c r="N425" s="97">
        <f t="shared" si="180"/>
        <v>0</v>
      </c>
      <c r="O425" s="97">
        <f t="shared" si="180"/>
        <v>0</v>
      </c>
      <c r="P425" s="97">
        <f t="shared" si="180"/>
        <v>672.9000000000001</v>
      </c>
      <c r="Q425" s="97">
        <f t="shared" si="180"/>
        <v>672.9000000000001</v>
      </c>
      <c r="R425" s="97">
        <f t="shared" si="180"/>
        <v>0</v>
      </c>
      <c r="S425" s="97">
        <f t="shared" si="180"/>
        <v>0</v>
      </c>
      <c r="T425" s="105"/>
    </row>
    <row r="426" spans="1:20" s="65" customFormat="1" ht="24.75" customHeight="1">
      <c r="A426" s="225"/>
      <c r="B426" s="225"/>
      <c r="C426" s="80" t="s">
        <v>36</v>
      </c>
      <c r="D426" s="107"/>
      <c r="E426" s="107"/>
      <c r="F426" s="107"/>
      <c r="G426" s="96"/>
      <c r="H426" s="108"/>
      <c r="I426" s="108"/>
      <c r="J426" s="108"/>
      <c r="K426" s="108"/>
      <c r="L426" s="109"/>
      <c r="M426" s="109"/>
      <c r="N426" s="109"/>
      <c r="O426" s="109"/>
      <c r="P426" s="109"/>
      <c r="Q426" s="109"/>
      <c r="R426" s="109"/>
      <c r="S426" s="109"/>
      <c r="T426" s="105"/>
    </row>
    <row r="427" spans="1:20" s="65" customFormat="1" ht="20.25" customHeight="1">
      <c r="A427" s="225"/>
      <c r="B427" s="225"/>
      <c r="C427" s="232" t="s">
        <v>158</v>
      </c>
      <c r="D427" s="227" t="s">
        <v>65</v>
      </c>
      <c r="E427" s="227" t="s">
        <v>168</v>
      </c>
      <c r="F427" s="227" t="s">
        <v>936</v>
      </c>
      <c r="G427" s="96">
        <v>120</v>
      </c>
      <c r="H427" s="102">
        <f aca="true" t="shared" si="181" ref="H427:S427">SUM(H428:H429)</f>
        <v>0</v>
      </c>
      <c r="I427" s="102">
        <f t="shared" si="181"/>
        <v>0</v>
      </c>
      <c r="J427" s="102">
        <f t="shared" si="181"/>
        <v>0</v>
      </c>
      <c r="K427" s="102">
        <f t="shared" si="181"/>
        <v>0</v>
      </c>
      <c r="L427" s="102">
        <f t="shared" si="181"/>
        <v>0</v>
      </c>
      <c r="M427" s="102">
        <f t="shared" si="181"/>
        <v>0</v>
      </c>
      <c r="N427" s="102">
        <f t="shared" si="181"/>
        <v>0</v>
      </c>
      <c r="O427" s="102">
        <f t="shared" si="181"/>
        <v>0</v>
      </c>
      <c r="P427" s="102">
        <f t="shared" si="181"/>
        <v>672.9000000000001</v>
      </c>
      <c r="Q427" s="102">
        <f t="shared" si="181"/>
        <v>672.9000000000001</v>
      </c>
      <c r="R427" s="102">
        <f t="shared" si="181"/>
        <v>0</v>
      </c>
      <c r="S427" s="102">
        <f t="shared" si="181"/>
        <v>0</v>
      </c>
      <c r="T427" s="105"/>
    </row>
    <row r="428" spans="1:20" s="65" customFormat="1" ht="20.25" customHeight="1">
      <c r="A428" s="225"/>
      <c r="B428" s="225"/>
      <c r="C428" s="233"/>
      <c r="D428" s="228"/>
      <c r="E428" s="228"/>
      <c r="F428" s="228"/>
      <c r="G428" s="96">
        <v>111</v>
      </c>
      <c r="H428" s="102"/>
      <c r="I428" s="102"/>
      <c r="J428" s="102"/>
      <c r="K428" s="102"/>
      <c r="L428" s="47"/>
      <c r="M428" s="47"/>
      <c r="N428" s="47"/>
      <c r="O428" s="47"/>
      <c r="P428" s="47">
        <v>535.6</v>
      </c>
      <c r="Q428" s="47">
        <v>535.6</v>
      </c>
      <c r="R428" s="47"/>
      <c r="S428" s="47"/>
      <c r="T428" s="105"/>
    </row>
    <row r="429" spans="1:20" s="65" customFormat="1" ht="20.25" customHeight="1">
      <c r="A429" s="235"/>
      <c r="B429" s="235"/>
      <c r="C429" s="234"/>
      <c r="D429" s="231"/>
      <c r="E429" s="231"/>
      <c r="F429" s="231"/>
      <c r="G429" s="96">
        <v>119</v>
      </c>
      <c r="H429" s="102"/>
      <c r="I429" s="102"/>
      <c r="J429" s="102"/>
      <c r="K429" s="102"/>
      <c r="L429" s="47"/>
      <c r="M429" s="47"/>
      <c r="N429" s="47"/>
      <c r="O429" s="47"/>
      <c r="P429" s="47">
        <v>137.3</v>
      </c>
      <c r="Q429" s="47">
        <v>137.3</v>
      </c>
      <c r="R429" s="47"/>
      <c r="S429" s="47"/>
      <c r="T429" s="105"/>
    </row>
    <row r="430" spans="1:20" s="65" customFormat="1" ht="22.5" customHeight="1">
      <c r="A430" s="224" t="s">
        <v>165</v>
      </c>
      <c r="B430" s="224" t="s">
        <v>937</v>
      </c>
      <c r="C430" s="80" t="s">
        <v>23</v>
      </c>
      <c r="D430" s="38">
        <v>79</v>
      </c>
      <c r="E430" s="38">
        <v>703</v>
      </c>
      <c r="F430" s="38">
        <v>150010380</v>
      </c>
      <c r="G430" s="96"/>
      <c r="H430" s="108">
        <f>H432</f>
        <v>0</v>
      </c>
      <c r="I430" s="108">
        <f aca="true" t="shared" si="182" ref="I430:S430">I432</f>
        <v>0</v>
      </c>
      <c r="J430" s="108">
        <f t="shared" si="182"/>
        <v>0</v>
      </c>
      <c r="K430" s="108">
        <f t="shared" si="182"/>
        <v>0</v>
      </c>
      <c r="L430" s="108">
        <f t="shared" si="182"/>
        <v>0</v>
      </c>
      <c r="M430" s="108">
        <f t="shared" si="182"/>
        <v>0</v>
      </c>
      <c r="N430" s="108">
        <f t="shared" si="182"/>
        <v>0</v>
      </c>
      <c r="O430" s="108">
        <f t="shared" si="182"/>
        <v>0</v>
      </c>
      <c r="P430" s="108">
        <f t="shared" si="182"/>
        <v>73.2</v>
      </c>
      <c r="Q430" s="108">
        <f t="shared" si="182"/>
        <v>73.2</v>
      </c>
      <c r="R430" s="108">
        <f t="shared" si="182"/>
        <v>0</v>
      </c>
      <c r="S430" s="108">
        <f t="shared" si="182"/>
        <v>0</v>
      </c>
      <c r="T430" s="105"/>
    </row>
    <row r="431" spans="1:20" s="65" customFormat="1" ht="23.25" customHeight="1">
      <c r="A431" s="225"/>
      <c r="B431" s="225"/>
      <c r="C431" s="80" t="s">
        <v>36</v>
      </c>
      <c r="D431" s="110"/>
      <c r="E431" s="110"/>
      <c r="F431" s="110"/>
      <c r="G431" s="96"/>
      <c r="H431" s="108"/>
      <c r="I431" s="108"/>
      <c r="J431" s="108"/>
      <c r="K431" s="108"/>
      <c r="L431" s="109"/>
      <c r="M431" s="109"/>
      <c r="N431" s="109"/>
      <c r="O431" s="109"/>
      <c r="P431" s="109"/>
      <c r="Q431" s="109"/>
      <c r="R431" s="109"/>
      <c r="S431" s="109"/>
      <c r="T431" s="105"/>
    </row>
    <row r="432" spans="1:20" s="65" customFormat="1" ht="12.75">
      <c r="A432" s="225"/>
      <c r="B432" s="225"/>
      <c r="C432" s="232" t="s">
        <v>158</v>
      </c>
      <c r="D432" s="227" t="s">
        <v>65</v>
      </c>
      <c r="E432" s="227" t="s">
        <v>265</v>
      </c>
      <c r="F432" s="227" t="s">
        <v>938</v>
      </c>
      <c r="G432" s="96">
        <v>110</v>
      </c>
      <c r="H432" s="108">
        <f>SUM(H433:H434)</f>
        <v>0</v>
      </c>
      <c r="I432" s="108">
        <f aca="true" t="shared" si="183" ref="I432:S432">SUM(I433:I434)</f>
        <v>0</v>
      </c>
      <c r="J432" s="108">
        <f t="shared" si="183"/>
        <v>0</v>
      </c>
      <c r="K432" s="108">
        <f t="shared" si="183"/>
        <v>0</v>
      </c>
      <c r="L432" s="108">
        <f t="shared" si="183"/>
        <v>0</v>
      </c>
      <c r="M432" s="108">
        <f t="shared" si="183"/>
        <v>0</v>
      </c>
      <c r="N432" s="108">
        <f t="shared" si="183"/>
        <v>0</v>
      </c>
      <c r="O432" s="108">
        <f t="shared" si="183"/>
        <v>0</v>
      </c>
      <c r="P432" s="108">
        <f t="shared" si="183"/>
        <v>73.2</v>
      </c>
      <c r="Q432" s="108">
        <f t="shared" si="183"/>
        <v>73.2</v>
      </c>
      <c r="R432" s="108">
        <f t="shared" si="183"/>
        <v>0</v>
      </c>
      <c r="S432" s="108">
        <f t="shared" si="183"/>
        <v>0</v>
      </c>
      <c r="T432" s="105"/>
    </row>
    <row r="433" spans="1:20" s="65" customFormat="1" ht="12.75">
      <c r="A433" s="225"/>
      <c r="B433" s="225"/>
      <c r="C433" s="233"/>
      <c r="D433" s="228"/>
      <c r="E433" s="228"/>
      <c r="F433" s="228"/>
      <c r="G433" s="96">
        <v>111</v>
      </c>
      <c r="H433" s="108"/>
      <c r="I433" s="102"/>
      <c r="J433" s="102"/>
      <c r="K433" s="102"/>
      <c r="L433" s="47"/>
      <c r="M433" s="47"/>
      <c r="N433" s="47"/>
      <c r="O433" s="47"/>
      <c r="P433" s="47">
        <v>56.2</v>
      </c>
      <c r="Q433" s="47">
        <v>56.2</v>
      </c>
      <c r="R433" s="47"/>
      <c r="S433" s="47"/>
      <c r="T433" s="105"/>
    </row>
    <row r="434" spans="1:20" s="65" customFormat="1" ht="12.75">
      <c r="A434" s="235"/>
      <c r="B434" s="235"/>
      <c r="C434" s="234"/>
      <c r="D434" s="231"/>
      <c r="E434" s="231"/>
      <c r="F434" s="231"/>
      <c r="G434" s="96">
        <v>119</v>
      </c>
      <c r="H434" s="108"/>
      <c r="I434" s="102"/>
      <c r="J434" s="102"/>
      <c r="K434" s="102"/>
      <c r="L434" s="47"/>
      <c r="M434" s="47"/>
      <c r="N434" s="47"/>
      <c r="O434" s="47"/>
      <c r="P434" s="47">
        <v>17</v>
      </c>
      <c r="Q434" s="47">
        <v>17</v>
      </c>
      <c r="R434" s="47">
        <v>0</v>
      </c>
      <c r="S434" s="47">
        <v>0</v>
      </c>
      <c r="T434" s="105"/>
    </row>
    <row r="435" spans="1:20" s="65" customFormat="1" ht="22.5" customHeight="1">
      <c r="A435" s="224" t="s">
        <v>166</v>
      </c>
      <c r="B435" s="224" t="s">
        <v>937</v>
      </c>
      <c r="C435" s="80" t="s">
        <v>23</v>
      </c>
      <c r="D435" s="38">
        <v>79</v>
      </c>
      <c r="E435" s="38">
        <v>709</v>
      </c>
      <c r="F435" s="38">
        <v>150010380</v>
      </c>
      <c r="G435" s="96"/>
      <c r="H435" s="108">
        <f>H437+H440+H441</f>
        <v>0</v>
      </c>
      <c r="I435" s="108">
        <f aca="true" t="shared" si="184" ref="I435:S435">I437+I440+I441</f>
        <v>0</v>
      </c>
      <c r="J435" s="108">
        <f t="shared" si="184"/>
        <v>0</v>
      </c>
      <c r="K435" s="108">
        <f t="shared" si="184"/>
        <v>0</v>
      </c>
      <c r="L435" s="108">
        <f t="shared" si="184"/>
        <v>0</v>
      </c>
      <c r="M435" s="108">
        <f t="shared" si="184"/>
        <v>0</v>
      </c>
      <c r="N435" s="108">
        <f t="shared" si="184"/>
        <v>0</v>
      </c>
      <c r="O435" s="108">
        <f t="shared" si="184"/>
        <v>0</v>
      </c>
      <c r="P435" s="108">
        <f t="shared" si="184"/>
        <v>240.10000000000002</v>
      </c>
      <c r="Q435" s="108">
        <f t="shared" si="184"/>
        <v>240.10000000000002</v>
      </c>
      <c r="R435" s="108">
        <f t="shared" si="184"/>
        <v>0</v>
      </c>
      <c r="S435" s="108">
        <f t="shared" si="184"/>
        <v>0</v>
      </c>
      <c r="T435" s="105"/>
    </row>
    <row r="436" spans="1:20" s="65" customFormat="1" ht="23.25" customHeight="1">
      <c r="A436" s="225"/>
      <c r="B436" s="225"/>
      <c r="C436" s="80" t="s">
        <v>36</v>
      </c>
      <c r="D436" s="110"/>
      <c r="E436" s="110"/>
      <c r="F436" s="110"/>
      <c r="G436" s="96"/>
      <c r="H436" s="108"/>
      <c r="I436" s="108"/>
      <c r="J436" s="108"/>
      <c r="K436" s="108"/>
      <c r="L436" s="109"/>
      <c r="M436" s="109"/>
      <c r="N436" s="109"/>
      <c r="O436" s="109"/>
      <c r="P436" s="109"/>
      <c r="Q436" s="109"/>
      <c r="R436" s="109"/>
      <c r="S436" s="109"/>
      <c r="T436" s="105"/>
    </row>
    <row r="437" spans="1:20" s="65" customFormat="1" ht="12.75">
      <c r="A437" s="225"/>
      <c r="B437" s="225"/>
      <c r="C437" s="232" t="s">
        <v>158</v>
      </c>
      <c r="D437" s="227" t="s">
        <v>65</v>
      </c>
      <c r="E437" s="227" t="s">
        <v>168</v>
      </c>
      <c r="F437" s="227" t="s">
        <v>938</v>
      </c>
      <c r="G437" s="96">
        <v>110</v>
      </c>
      <c r="H437" s="108">
        <f>SUM(H438:H439)</f>
        <v>0</v>
      </c>
      <c r="I437" s="108">
        <f aca="true" t="shared" si="185" ref="I437:S437">SUM(I438:I439)</f>
        <v>0</v>
      </c>
      <c r="J437" s="108">
        <f t="shared" si="185"/>
        <v>0</v>
      </c>
      <c r="K437" s="108">
        <f t="shared" si="185"/>
        <v>0</v>
      </c>
      <c r="L437" s="108">
        <f t="shared" si="185"/>
        <v>0</v>
      </c>
      <c r="M437" s="108">
        <f t="shared" si="185"/>
        <v>0</v>
      </c>
      <c r="N437" s="108">
        <f t="shared" si="185"/>
        <v>0</v>
      </c>
      <c r="O437" s="108">
        <f t="shared" si="185"/>
        <v>0</v>
      </c>
      <c r="P437" s="108">
        <f t="shared" si="185"/>
        <v>197.9</v>
      </c>
      <c r="Q437" s="108">
        <f t="shared" si="185"/>
        <v>197.9</v>
      </c>
      <c r="R437" s="108">
        <f t="shared" si="185"/>
        <v>0</v>
      </c>
      <c r="S437" s="108">
        <f t="shared" si="185"/>
        <v>0</v>
      </c>
      <c r="T437" s="105"/>
    </row>
    <row r="438" spans="1:20" s="65" customFormat="1" ht="12.75">
      <c r="A438" s="225"/>
      <c r="B438" s="225"/>
      <c r="C438" s="233"/>
      <c r="D438" s="228"/>
      <c r="E438" s="228"/>
      <c r="F438" s="228"/>
      <c r="G438" s="96">
        <v>111</v>
      </c>
      <c r="H438" s="108"/>
      <c r="I438" s="108"/>
      <c r="J438" s="108"/>
      <c r="K438" s="108"/>
      <c r="L438" s="108"/>
      <c r="M438" s="108"/>
      <c r="N438" s="108"/>
      <c r="O438" s="108"/>
      <c r="P438" s="108">
        <v>152</v>
      </c>
      <c r="Q438" s="108">
        <v>152</v>
      </c>
      <c r="R438" s="108"/>
      <c r="S438" s="108"/>
      <c r="T438" s="105"/>
    </row>
    <row r="439" spans="1:20" s="65" customFormat="1" ht="12.75">
      <c r="A439" s="225"/>
      <c r="B439" s="225"/>
      <c r="C439" s="233"/>
      <c r="D439" s="228"/>
      <c r="E439" s="228"/>
      <c r="F439" s="228"/>
      <c r="G439" s="96">
        <v>119</v>
      </c>
      <c r="H439" s="108"/>
      <c r="I439" s="108"/>
      <c r="J439" s="108"/>
      <c r="K439" s="108"/>
      <c r="L439" s="108"/>
      <c r="M439" s="108"/>
      <c r="N439" s="108"/>
      <c r="O439" s="108"/>
      <c r="P439" s="108">
        <v>45.9</v>
      </c>
      <c r="Q439" s="108">
        <v>45.9</v>
      </c>
      <c r="R439" s="108"/>
      <c r="S439" s="108"/>
      <c r="T439" s="105"/>
    </row>
    <row r="440" spans="1:20" s="65" customFormat="1" ht="12.75">
      <c r="A440" s="225"/>
      <c r="B440" s="225"/>
      <c r="C440" s="233"/>
      <c r="D440" s="228"/>
      <c r="E440" s="228"/>
      <c r="F440" s="228"/>
      <c r="G440" s="96">
        <v>121</v>
      </c>
      <c r="H440" s="108"/>
      <c r="I440" s="102"/>
      <c r="J440" s="102"/>
      <c r="K440" s="102"/>
      <c r="L440" s="47"/>
      <c r="M440" s="47"/>
      <c r="N440" s="47"/>
      <c r="O440" s="47"/>
      <c r="P440" s="47">
        <v>32.4</v>
      </c>
      <c r="Q440" s="47">
        <v>32.4</v>
      </c>
      <c r="R440" s="47"/>
      <c r="S440" s="47"/>
      <c r="T440" s="105"/>
    </row>
    <row r="441" spans="1:20" s="65" customFormat="1" ht="12.75">
      <c r="A441" s="235"/>
      <c r="B441" s="235"/>
      <c r="C441" s="234"/>
      <c r="D441" s="231"/>
      <c r="E441" s="231"/>
      <c r="F441" s="231"/>
      <c r="G441" s="96">
        <v>129</v>
      </c>
      <c r="H441" s="108"/>
      <c r="I441" s="102"/>
      <c r="J441" s="102"/>
      <c r="K441" s="102"/>
      <c r="L441" s="47"/>
      <c r="M441" s="47"/>
      <c r="N441" s="47"/>
      <c r="O441" s="47"/>
      <c r="P441" s="47">
        <v>9.8</v>
      </c>
      <c r="Q441" s="47">
        <v>9.8</v>
      </c>
      <c r="R441" s="47">
        <v>0</v>
      </c>
      <c r="S441" s="47">
        <v>0</v>
      </c>
      <c r="T441" s="105"/>
    </row>
    <row r="442" spans="1:20" s="65" customFormat="1" ht="21.75" customHeight="1">
      <c r="A442" s="230" t="s">
        <v>167</v>
      </c>
      <c r="B442" s="224" t="s">
        <v>939</v>
      </c>
      <c r="C442" s="80" t="s">
        <v>23</v>
      </c>
      <c r="D442" s="104" t="s">
        <v>65</v>
      </c>
      <c r="E442" s="104" t="s">
        <v>168</v>
      </c>
      <c r="F442" s="104" t="s">
        <v>612</v>
      </c>
      <c r="G442" s="96"/>
      <c r="H442" s="108">
        <f>H444</f>
        <v>509.1</v>
      </c>
      <c r="I442" s="108">
        <f aca="true" t="shared" si="186" ref="I442:S442">I444</f>
        <v>501.20000000000005</v>
      </c>
      <c r="J442" s="108">
        <f t="shared" si="186"/>
        <v>0</v>
      </c>
      <c r="K442" s="108">
        <f t="shared" si="186"/>
        <v>0</v>
      </c>
      <c r="L442" s="109">
        <f t="shared" si="186"/>
        <v>0</v>
      </c>
      <c r="M442" s="109">
        <f t="shared" si="186"/>
        <v>0</v>
      </c>
      <c r="N442" s="109">
        <f t="shared" si="186"/>
        <v>0</v>
      </c>
      <c r="O442" s="109">
        <f t="shared" si="186"/>
        <v>0</v>
      </c>
      <c r="P442" s="109">
        <f t="shared" si="186"/>
        <v>0</v>
      </c>
      <c r="Q442" s="109">
        <f t="shared" si="186"/>
        <v>0</v>
      </c>
      <c r="R442" s="109">
        <f t="shared" si="186"/>
        <v>0</v>
      </c>
      <c r="S442" s="109">
        <f t="shared" si="186"/>
        <v>0</v>
      </c>
      <c r="T442" s="105"/>
    </row>
    <row r="443" spans="1:20" s="65" customFormat="1" ht="21" customHeight="1">
      <c r="A443" s="230"/>
      <c r="B443" s="225"/>
      <c r="C443" s="80" t="s">
        <v>36</v>
      </c>
      <c r="D443" s="110"/>
      <c r="E443" s="110"/>
      <c r="F443" s="110"/>
      <c r="G443" s="96"/>
      <c r="H443" s="108"/>
      <c r="I443" s="108"/>
      <c r="J443" s="108"/>
      <c r="K443" s="108"/>
      <c r="L443" s="109"/>
      <c r="M443" s="109"/>
      <c r="N443" s="109"/>
      <c r="O443" s="109"/>
      <c r="P443" s="109"/>
      <c r="Q443" s="109"/>
      <c r="R443" s="109"/>
      <c r="S443" s="109"/>
      <c r="T443" s="105"/>
    </row>
    <row r="444" spans="1:20" s="65" customFormat="1" ht="12.75">
      <c r="A444" s="230"/>
      <c r="B444" s="225"/>
      <c r="C444" s="232" t="s">
        <v>158</v>
      </c>
      <c r="D444" s="227" t="s">
        <v>65</v>
      </c>
      <c r="E444" s="227" t="s">
        <v>168</v>
      </c>
      <c r="F444" s="227" t="s">
        <v>612</v>
      </c>
      <c r="G444" s="96">
        <v>110</v>
      </c>
      <c r="H444" s="102">
        <f>H445+H446</f>
        <v>509.1</v>
      </c>
      <c r="I444" s="102">
        <f aca="true" t="shared" si="187" ref="I444:S444">I445+I446</f>
        <v>501.20000000000005</v>
      </c>
      <c r="J444" s="102">
        <f t="shared" si="187"/>
        <v>0</v>
      </c>
      <c r="K444" s="102">
        <f t="shared" si="187"/>
        <v>0</v>
      </c>
      <c r="L444" s="102">
        <f t="shared" si="187"/>
        <v>0</v>
      </c>
      <c r="M444" s="102">
        <f t="shared" si="187"/>
        <v>0</v>
      </c>
      <c r="N444" s="102">
        <f t="shared" si="187"/>
        <v>0</v>
      </c>
      <c r="O444" s="102">
        <f t="shared" si="187"/>
        <v>0</v>
      </c>
      <c r="P444" s="102">
        <f t="shared" si="187"/>
        <v>0</v>
      </c>
      <c r="Q444" s="102">
        <f t="shared" si="187"/>
        <v>0</v>
      </c>
      <c r="R444" s="102">
        <f t="shared" si="187"/>
        <v>0</v>
      </c>
      <c r="S444" s="102">
        <f t="shared" si="187"/>
        <v>0</v>
      </c>
      <c r="T444" s="105"/>
    </row>
    <row r="445" spans="1:20" s="65" customFormat="1" ht="12.75">
      <c r="A445" s="230"/>
      <c r="B445" s="225"/>
      <c r="C445" s="233"/>
      <c r="D445" s="228"/>
      <c r="E445" s="228"/>
      <c r="F445" s="228"/>
      <c r="G445" s="96">
        <v>111</v>
      </c>
      <c r="H445" s="102">
        <v>395.3</v>
      </c>
      <c r="I445" s="102">
        <v>390.6</v>
      </c>
      <c r="J445" s="102"/>
      <c r="K445" s="102"/>
      <c r="L445" s="47"/>
      <c r="M445" s="47"/>
      <c r="N445" s="47"/>
      <c r="O445" s="47"/>
      <c r="P445" s="47"/>
      <c r="Q445" s="47"/>
      <c r="R445" s="47"/>
      <c r="S445" s="47"/>
      <c r="T445" s="105"/>
    </row>
    <row r="446" spans="1:20" s="65" customFormat="1" ht="12.75">
      <c r="A446" s="230"/>
      <c r="B446" s="225"/>
      <c r="C446" s="234"/>
      <c r="D446" s="228"/>
      <c r="E446" s="228"/>
      <c r="F446" s="228"/>
      <c r="G446" s="96">
        <v>119</v>
      </c>
      <c r="H446" s="102">
        <v>113.8</v>
      </c>
      <c r="I446" s="102">
        <v>110.6</v>
      </c>
      <c r="J446" s="102"/>
      <c r="K446" s="102"/>
      <c r="L446" s="47"/>
      <c r="M446" s="47"/>
      <c r="N446" s="47"/>
      <c r="O446" s="47"/>
      <c r="P446" s="47"/>
      <c r="Q446" s="47"/>
      <c r="R446" s="47"/>
      <c r="S446" s="47"/>
      <c r="T446" s="105"/>
    </row>
    <row r="447" spans="1:20" s="65" customFormat="1" ht="21.75" customHeight="1">
      <c r="A447" s="230" t="s">
        <v>169</v>
      </c>
      <c r="B447" s="224" t="s">
        <v>939</v>
      </c>
      <c r="C447" s="80" t="s">
        <v>23</v>
      </c>
      <c r="D447" s="104" t="s">
        <v>65</v>
      </c>
      <c r="E447" s="104" t="s">
        <v>168</v>
      </c>
      <c r="F447" s="104" t="s">
        <v>612</v>
      </c>
      <c r="G447" s="96"/>
      <c r="H447" s="108">
        <f>H449</f>
        <v>128.2</v>
      </c>
      <c r="I447" s="108">
        <f aca="true" t="shared" si="188" ref="I447:S447">I449</f>
        <v>128.2</v>
      </c>
      <c r="J447" s="108">
        <f t="shared" si="188"/>
        <v>0</v>
      </c>
      <c r="K447" s="108">
        <f t="shared" si="188"/>
        <v>0</v>
      </c>
      <c r="L447" s="108">
        <f t="shared" si="188"/>
        <v>0</v>
      </c>
      <c r="M447" s="108">
        <f t="shared" si="188"/>
        <v>0</v>
      </c>
      <c r="N447" s="108">
        <f t="shared" si="188"/>
        <v>0</v>
      </c>
      <c r="O447" s="108">
        <f t="shared" si="188"/>
        <v>0</v>
      </c>
      <c r="P447" s="108">
        <f t="shared" si="188"/>
        <v>0</v>
      </c>
      <c r="Q447" s="108">
        <f t="shared" si="188"/>
        <v>0</v>
      </c>
      <c r="R447" s="108">
        <f t="shared" si="188"/>
        <v>0</v>
      </c>
      <c r="S447" s="108">
        <f t="shared" si="188"/>
        <v>0</v>
      </c>
      <c r="T447" s="105"/>
    </row>
    <row r="448" spans="1:20" s="65" customFormat="1" ht="21" customHeight="1">
      <c r="A448" s="230"/>
      <c r="B448" s="225"/>
      <c r="C448" s="80" t="s">
        <v>36</v>
      </c>
      <c r="D448" s="110"/>
      <c r="E448" s="110"/>
      <c r="F448" s="110"/>
      <c r="G448" s="96"/>
      <c r="H448" s="108"/>
      <c r="I448" s="108"/>
      <c r="J448" s="108"/>
      <c r="K448" s="108"/>
      <c r="L448" s="109"/>
      <c r="M448" s="109"/>
      <c r="N448" s="109"/>
      <c r="O448" s="109"/>
      <c r="P448" s="109"/>
      <c r="Q448" s="109"/>
      <c r="R448" s="109"/>
      <c r="S448" s="109"/>
      <c r="T448" s="105"/>
    </row>
    <row r="449" spans="1:20" s="65" customFormat="1" ht="12.75">
      <c r="A449" s="230"/>
      <c r="B449" s="225"/>
      <c r="C449" s="232" t="s">
        <v>158</v>
      </c>
      <c r="D449" s="227" t="s">
        <v>65</v>
      </c>
      <c r="E449" s="227" t="s">
        <v>168</v>
      </c>
      <c r="F449" s="227" t="s">
        <v>612</v>
      </c>
      <c r="G449" s="96">
        <v>120</v>
      </c>
      <c r="H449" s="102">
        <f>H450+H451</f>
        <v>128.2</v>
      </c>
      <c r="I449" s="102">
        <f aca="true" t="shared" si="189" ref="I449:S449">I450+I451</f>
        <v>128.2</v>
      </c>
      <c r="J449" s="102">
        <f t="shared" si="189"/>
        <v>0</v>
      </c>
      <c r="K449" s="102">
        <f t="shared" si="189"/>
        <v>0</v>
      </c>
      <c r="L449" s="102">
        <f t="shared" si="189"/>
        <v>0</v>
      </c>
      <c r="M449" s="102">
        <f t="shared" si="189"/>
        <v>0</v>
      </c>
      <c r="N449" s="102">
        <f t="shared" si="189"/>
        <v>0</v>
      </c>
      <c r="O449" s="102">
        <f t="shared" si="189"/>
        <v>0</v>
      </c>
      <c r="P449" s="102">
        <f t="shared" si="189"/>
        <v>0</v>
      </c>
      <c r="Q449" s="102">
        <f t="shared" si="189"/>
        <v>0</v>
      </c>
      <c r="R449" s="102">
        <f t="shared" si="189"/>
        <v>0</v>
      </c>
      <c r="S449" s="102">
        <f t="shared" si="189"/>
        <v>0</v>
      </c>
      <c r="T449" s="105"/>
    </row>
    <row r="450" spans="1:20" s="65" customFormat="1" ht="12.75">
      <c r="A450" s="230"/>
      <c r="B450" s="225"/>
      <c r="C450" s="233"/>
      <c r="D450" s="228"/>
      <c r="E450" s="228"/>
      <c r="F450" s="228"/>
      <c r="G450" s="96">
        <v>121</v>
      </c>
      <c r="H450" s="102">
        <v>97.1</v>
      </c>
      <c r="I450" s="102">
        <v>97.1</v>
      </c>
      <c r="J450" s="102"/>
      <c r="K450" s="102"/>
      <c r="L450" s="47"/>
      <c r="M450" s="47"/>
      <c r="N450" s="47"/>
      <c r="O450" s="47"/>
      <c r="P450" s="47"/>
      <c r="Q450" s="47"/>
      <c r="R450" s="47"/>
      <c r="S450" s="47"/>
      <c r="T450" s="105"/>
    </row>
    <row r="451" spans="1:20" s="65" customFormat="1" ht="12.75">
      <c r="A451" s="230"/>
      <c r="B451" s="225"/>
      <c r="C451" s="234"/>
      <c r="D451" s="228"/>
      <c r="E451" s="228"/>
      <c r="F451" s="228"/>
      <c r="G451" s="96">
        <v>129</v>
      </c>
      <c r="H451" s="102">
        <v>31.1</v>
      </c>
      <c r="I451" s="102">
        <v>31.1</v>
      </c>
      <c r="J451" s="102"/>
      <c r="K451" s="102"/>
      <c r="L451" s="47"/>
      <c r="M451" s="47"/>
      <c r="N451" s="47"/>
      <c r="O451" s="47"/>
      <c r="P451" s="47"/>
      <c r="Q451" s="47"/>
      <c r="R451" s="47"/>
      <c r="S451" s="47"/>
      <c r="T451" s="105"/>
    </row>
    <row r="452" spans="1:20" s="65" customFormat="1" ht="24.75" customHeight="1">
      <c r="A452" s="230" t="s">
        <v>170</v>
      </c>
      <c r="B452" s="224" t="s">
        <v>183</v>
      </c>
      <c r="C452" s="80" t="s">
        <v>23</v>
      </c>
      <c r="D452" s="106" t="s">
        <v>65</v>
      </c>
      <c r="E452" s="106" t="s">
        <v>168</v>
      </c>
      <c r="F452" s="106" t="s">
        <v>210</v>
      </c>
      <c r="G452" s="96"/>
      <c r="H452" s="97">
        <f>H454+H458+H460</f>
        <v>14261</v>
      </c>
      <c r="I452" s="97">
        <f aca="true" t="shared" si="190" ref="I452:S452">I454+I458+I460</f>
        <v>14167.1</v>
      </c>
      <c r="J452" s="97">
        <f t="shared" si="190"/>
        <v>13359.900000000001</v>
      </c>
      <c r="K452" s="97">
        <f t="shared" si="190"/>
        <v>2761.4</v>
      </c>
      <c r="L452" s="97">
        <f t="shared" si="190"/>
        <v>13359.900000000001</v>
      </c>
      <c r="M452" s="97">
        <f t="shared" si="190"/>
        <v>6502.33</v>
      </c>
      <c r="N452" s="97">
        <f t="shared" si="190"/>
        <v>13355.6</v>
      </c>
      <c r="O452" s="97">
        <f t="shared" si="190"/>
        <v>9840.13</v>
      </c>
      <c r="P452" s="97">
        <f t="shared" si="190"/>
        <v>13560.43</v>
      </c>
      <c r="Q452" s="97">
        <f t="shared" si="190"/>
        <v>13434.029999999999</v>
      </c>
      <c r="R452" s="97">
        <f t="shared" si="190"/>
        <v>13386.000000000002</v>
      </c>
      <c r="S452" s="97">
        <f t="shared" si="190"/>
        <v>13386.000000000002</v>
      </c>
      <c r="T452" s="105"/>
    </row>
    <row r="453" spans="1:20" s="65" customFormat="1" ht="24.75" customHeight="1">
      <c r="A453" s="230"/>
      <c r="B453" s="225"/>
      <c r="C453" s="80" t="s">
        <v>36</v>
      </c>
      <c r="D453" s="107"/>
      <c r="E453" s="107"/>
      <c r="F453" s="107"/>
      <c r="G453" s="96"/>
      <c r="H453" s="108"/>
      <c r="I453" s="108"/>
      <c r="J453" s="108"/>
      <c r="K453" s="108"/>
      <c r="L453" s="109"/>
      <c r="M453" s="109"/>
      <c r="N453" s="109"/>
      <c r="O453" s="109"/>
      <c r="P453" s="109"/>
      <c r="Q453" s="109"/>
      <c r="R453" s="109"/>
      <c r="S453" s="109"/>
      <c r="T453" s="105"/>
    </row>
    <row r="454" spans="1:20" s="65" customFormat="1" ht="20.25" customHeight="1">
      <c r="A454" s="230"/>
      <c r="B454" s="225"/>
      <c r="C454" s="232" t="s">
        <v>158</v>
      </c>
      <c r="D454" s="227" t="s">
        <v>65</v>
      </c>
      <c r="E454" s="227" t="s">
        <v>168</v>
      </c>
      <c r="F454" s="227" t="s">
        <v>210</v>
      </c>
      <c r="G454" s="96">
        <v>110</v>
      </c>
      <c r="H454" s="102">
        <f>SUM(H455:H457)</f>
        <v>12397.5</v>
      </c>
      <c r="I454" s="102">
        <f aca="true" t="shared" si="191" ref="I454:S454">SUM(I455:I457)</f>
        <v>12378.9</v>
      </c>
      <c r="J454" s="102">
        <f t="shared" si="191"/>
        <v>11964.900000000001</v>
      </c>
      <c r="K454" s="102">
        <f t="shared" si="191"/>
        <v>2524.1</v>
      </c>
      <c r="L454" s="102">
        <f t="shared" si="191"/>
        <v>11964.900000000001</v>
      </c>
      <c r="M454" s="102">
        <f t="shared" si="191"/>
        <v>5713.6</v>
      </c>
      <c r="N454" s="102">
        <f t="shared" si="191"/>
        <v>11964.900000000001</v>
      </c>
      <c r="O454" s="102">
        <f t="shared" si="191"/>
        <v>8725.8</v>
      </c>
      <c r="P454" s="102">
        <f t="shared" si="191"/>
        <v>12022.3</v>
      </c>
      <c r="Q454" s="102">
        <f t="shared" si="191"/>
        <v>11934.099999999999</v>
      </c>
      <c r="R454" s="102">
        <f t="shared" si="191"/>
        <v>11964.900000000001</v>
      </c>
      <c r="S454" s="102">
        <f t="shared" si="191"/>
        <v>11964.900000000001</v>
      </c>
      <c r="T454" s="105"/>
    </row>
    <row r="455" spans="1:20" s="65" customFormat="1" ht="20.25" customHeight="1">
      <c r="A455" s="230"/>
      <c r="B455" s="225"/>
      <c r="C455" s="233"/>
      <c r="D455" s="228"/>
      <c r="E455" s="228"/>
      <c r="F455" s="228"/>
      <c r="G455" s="96">
        <v>111</v>
      </c>
      <c r="H455" s="102">
        <v>9497.4</v>
      </c>
      <c r="I455" s="102">
        <v>9486.8</v>
      </c>
      <c r="J455" s="102">
        <v>9188.7</v>
      </c>
      <c r="K455" s="102">
        <v>1928</v>
      </c>
      <c r="L455" s="47">
        <v>9188.7</v>
      </c>
      <c r="M455" s="47">
        <v>4395.3</v>
      </c>
      <c r="N455" s="47">
        <v>9188.7</v>
      </c>
      <c r="O455" s="47">
        <v>6626.4</v>
      </c>
      <c r="P455" s="47">
        <v>9089.3</v>
      </c>
      <c r="Q455" s="47">
        <v>9089.3</v>
      </c>
      <c r="R455" s="47">
        <v>9189.6</v>
      </c>
      <c r="S455" s="47">
        <v>9189.6</v>
      </c>
      <c r="T455" s="105"/>
    </row>
    <row r="456" spans="1:20" s="65" customFormat="1" ht="21" customHeight="1">
      <c r="A456" s="230"/>
      <c r="B456" s="225"/>
      <c r="C456" s="233"/>
      <c r="D456" s="228"/>
      <c r="E456" s="228"/>
      <c r="F456" s="228"/>
      <c r="G456" s="96">
        <v>112</v>
      </c>
      <c r="H456" s="102">
        <v>8</v>
      </c>
      <c r="I456" s="102">
        <v>0</v>
      </c>
      <c r="J456" s="102">
        <v>1.2</v>
      </c>
      <c r="K456" s="102"/>
      <c r="L456" s="47">
        <v>1.2</v>
      </c>
      <c r="M456" s="47"/>
      <c r="N456" s="47">
        <v>1.2</v>
      </c>
      <c r="O456" s="47"/>
      <c r="P456" s="47">
        <v>1.2</v>
      </c>
      <c r="Q456" s="47"/>
      <c r="R456" s="47">
        <v>0</v>
      </c>
      <c r="S456" s="47">
        <v>0</v>
      </c>
      <c r="T456" s="105"/>
    </row>
    <row r="457" spans="1:20" s="65" customFormat="1" ht="21" customHeight="1">
      <c r="A457" s="230"/>
      <c r="B457" s="225"/>
      <c r="C457" s="233"/>
      <c r="D457" s="228"/>
      <c r="E457" s="228"/>
      <c r="F457" s="228"/>
      <c r="G457" s="96">
        <v>119</v>
      </c>
      <c r="H457" s="102">
        <v>2892.1</v>
      </c>
      <c r="I457" s="102">
        <v>2892.1</v>
      </c>
      <c r="J457" s="102">
        <v>2775</v>
      </c>
      <c r="K457" s="102">
        <v>596.1</v>
      </c>
      <c r="L457" s="47">
        <v>2775</v>
      </c>
      <c r="M457" s="47">
        <v>1318.3</v>
      </c>
      <c r="N457" s="47">
        <v>2775</v>
      </c>
      <c r="O457" s="47">
        <v>2099.4</v>
      </c>
      <c r="P457" s="47">
        <v>2931.8</v>
      </c>
      <c r="Q457" s="47">
        <v>2844.8</v>
      </c>
      <c r="R457" s="47">
        <v>2775.3</v>
      </c>
      <c r="S457" s="47">
        <v>2775.3</v>
      </c>
      <c r="T457" s="105"/>
    </row>
    <row r="458" spans="1:20" s="65" customFormat="1" ht="21" customHeight="1">
      <c r="A458" s="230"/>
      <c r="B458" s="225"/>
      <c r="C458" s="233"/>
      <c r="D458" s="228"/>
      <c r="E458" s="228"/>
      <c r="F458" s="228"/>
      <c r="G458" s="96">
        <v>240</v>
      </c>
      <c r="H458" s="102">
        <f>H459</f>
        <v>1851.5</v>
      </c>
      <c r="I458" s="102">
        <f aca="true" t="shared" si="192" ref="I458:S458">I459</f>
        <v>1778</v>
      </c>
      <c r="J458" s="102">
        <f t="shared" si="192"/>
        <v>1386.6</v>
      </c>
      <c r="K458" s="102">
        <f t="shared" si="192"/>
        <v>237.3</v>
      </c>
      <c r="L458" s="102">
        <f t="shared" si="192"/>
        <v>1386.6</v>
      </c>
      <c r="M458" s="102">
        <f t="shared" si="192"/>
        <v>788.7</v>
      </c>
      <c r="N458" s="102">
        <f t="shared" si="192"/>
        <v>1382.3</v>
      </c>
      <c r="O458" s="102">
        <f t="shared" si="192"/>
        <v>1114.3</v>
      </c>
      <c r="P458" s="102">
        <f t="shared" si="192"/>
        <v>1538.1</v>
      </c>
      <c r="Q458" s="102">
        <f t="shared" si="192"/>
        <v>1499.9</v>
      </c>
      <c r="R458" s="102">
        <f t="shared" si="192"/>
        <v>1412.7</v>
      </c>
      <c r="S458" s="102">
        <f t="shared" si="192"/>
        <v>1412.7</v>
      </c>
      <c r="T458" s="105"/>
    </row>
    <row r="459" spans="1:20" s="65" customFormat="1" ht="21" customHeight="1">
      <c r="A459" s="230"/>
      <c r="B459" s="225"/>
      <c r="C459" s="233"/>
      <c r="D459" s="228"/>
      <c r="E459" s="228"/>
      <c r="F459" s="228"/>
      <c r="G459" s="96">
        <v>244</v>
      </c>
      <c r="H459" s="102">
        <v>1851.5</v>
      </c>
      <c r="I459" s="102">
        <v>1778</v>
      </c>
      <c r="J459" s="102">
        <v>1386.6</v>
      </c>
      <c r="K459" s="102">
        <v>237.3</v>
      </c>
      <c r="L459" s="47">
        <v>1386.6</v>
      </c>
      <c r="M459" s="47">
        <v>788.7</v>
      </c>
      <c r="N459" s="47">
        <v>1382.3</v>
      </c>
      <c r="O459" s="47">
        <v>1114.3</v>
      </c>
      <c r="P459" s="47">
        <v>1538.1</v>
      </c>
      <c r="Q459" s="47">
        <v>1499.9</v>
      </c>
      <c r="R459" s="47">
        <v>1412.7</v>
      </c>
      <c r="S459" s="47">
        <v>1412.7</v>
      </c>
      <c r="T459" s="105"/>
    </row>
    <row r="460" spans="1:20" s="65" customFormat="1" ht="21" customHeight="1">
      <c r="A460" s="230"/>
      <c r="B460" s="225"/>
      <c r="C460" s="233"/>
      <c r="D460" s="228"/>
      <c r="E460" s="228"/>
      <c r="F460" s="228"/>
      <c r="G460" s="96">
        <v>850</v>
      </c>
      <c r="H460" s="102">
        <f>H461</f>
        <v>12</v>
      </c>
      <c r="I460" s="102">
        <f aca="true" t="shared" si="193" ref="I460:S460">I461</f>
        <v>10.2</v>
      </c>
      <c r="J460" s="102">
        <f t="shared" si="193"/>
        <v>8.4</v>
      </c>
      <c r="K460" s="102">
        <f t="shared" si="193"/>
        <v>0</v>
      </c>
      <c r="L460" s="102">
        <f t="shared" si="193"/>
        <v>8.4</v>
      </c>
      <c r="M460" s="102">
        <f t="shared" si="193"/>
        <v>0.03</v>
      </c>
      <c r="N460" s="102">
        <f t="shared" si="193"/>
        <v>8.4</v>
      </c>
      <c r="O460" s="102">
        <f t="shared" si="193"/>
        <v>0.03</v>
      </c>
      <c r="P460" s="102">
        <f t="shared" si="193"/>
        <v>0.03</v>
      </c>
      <c r="Q460" s="102">
        <f t="shared" si="193"/>
        <v>0.03</v>
      </c>
      <c r="R460" s="102">
        <f t="shared" si="193"/>
        <v>8.4</v>
      </c>
      <c r="S460" s="102">
        <f t="shared" si="193"/>
        <v>8.4</v>
      </c>
      <c r="T460" s="105"/>
    </row>
    <row r="461" spans="1:20" s="65" customFormat="1" ht="24.75" customHeight="1">
      <c r="A461" s="230"/>
      <c r="B461" s="225"/>
      <c r="C461" s="234"/>
      <c r="D461" s="228"/>
      <c r="E461" s="228"/>
      <c r="F461" s="228"/>
      <c r="G461" s="96">
        <v>853</v>
      </c>
      <c r="H461" s="102">
        <v>12</v>
      </c>
      <c r="I461" s="102">
        <v>10.2</v>
      </c>
      <c r="J461" s="102">
        <v>8.4</v>
      </c>
      <c r="K461" s="102"/>
      <c r="L461" s="47">
        <v>8.4</v>
      </c>
      <c r="M461" s="47">
        <v>0.03</v>
      </c>
      <c r="N461" s="47">
        <v>8.4</v>
      </c>
      <c r="O461" s="47">
        <v>0.03</v>
      </c>
      <c r="P461" s="47">
        <v>0.03</v>
      </c>
      <c r="Q461" s="47">
        <v>0.03</v>
      </c>
      <c r="R461" s="47">
        <v>8.4</v>
      </c>
      <c r="S461" s="47">
        <v>8.4</v>
      </c>
      <c r="T461" s="105"/>
    </row>
    <row r="462" spans="1:20" s="65" customFormat="1" ht="24.75" customHeight="1">
      <c r="A462" s="224" t="s">
        <v>258</v>
      </c>
      <c r="B462" s="224" t="s">
        <v>613</v>
      </c>
      <c r="C462" s="80" t="s">
        <v>23</v>
      </c>
      <c r="D462" s="64" t="s">
        <v>65</v>
      </c>
      <c r="E462" s="64" t="s">
        <v>168</v>
      </c>
      <c r="F462" s="64" t="s">
        <v>627</v>
      </c>
      <c r="G462" s="96"/>
      <c r="H462" s="108">
        <f>H464+H468+H470</f>
        <v>3405.2000000000003</v>
      </c>
      <c r="I462" s="108">
        <f aca="true" t="shared" si="194" ref="I462:S462">I464+I468+I470</f>
        <v>3401.7000000000003</v>
      </c>
      <c r="J462" s="108">
        <f t="shared" si="194"/>
        <v>3933.4</v>
      </c>
      <c r="K462" s="108">
        <f t="shared" si="194"/>
        <v>932.1</v>
      </c>
      <c r="L462" s="108">
        <f t="shared" si="194"/>
        <v>3930.4</v>
      </c>
      <c r="M462" s="108">
        <f t="shared" si="194"/>
        <v>2278.8</v>
      </c>
      <c r="N462" s="108">
        <f t="shared" si="194"/>
        <v>3934.7000000000003</v>
      </c>
      <c r="O462" s="108">
        <f t="shared" si="194"/>
        <v>3305.03</v>
      </c>
      <c r="P462" s="108">
        <f t="shared" si="194"/>
        <v>4750.400000000001</v>
      </c>
      <c r="Q462" s="108">
        <f t="shared" si="194"/>
        <v>4750.400000000001</v>
      </c>
      <c r="R462" s="108">
        <f t="shared" si="194"/>
        <v>3930.4</v>
      </c>
      <c r="S462" s="108">
        <f t="shared" si="194"/>
        <v>3930.4</v>
      </c>
      <c r="T462" s="105"/>
    </row>
    <row r="463" spans="1:20" s="65" customFormat="1" ht="22.5" customHeight="1">
      <c r="A463" s="225"/>
      <c r="B463" s="225"/>
      <c r="C463" s="80" t="s">
        <v>36</v>
      </c>
      <c r="D463" s="110"/>
      <c r="E463" s="110"/>
      <c r="F463" s="110"/>
      <c r="G463" s="96"/>
      <c r="H463" s="108"/>
      <c r="I463" s="108"/>
      <c r="J463" s="108"/>
      <c r="K463" s="108"/>
      <c r="L463" s="109"/>
      <c r="M463" s="109"/>
      <c r="N463" s="109"/>
      <c r="O463" s="109"/>
      <c r="P463" s="109"/>
      <c r="Q463" s="109"/>
      <c r="R463" s="109"/>
      <c r="S463" s="109"/>
      <c r="T463" s="105"/>
    </row>
    <row r="464" spans="1:20" s="65" customFormat="1" ht="12.75">
      <c r="A464" s="225"/>
      <c r="B464" s="225"/>
      <c r="C464" s="232" t="s">
        <v>158</v>
      </c>
      <c r="D464" s="227" t="s">
        <v>65</v>
      </c>
      <c r="E464" s="227" t="s">
        <v>168</v>
      </c>
      <c r="F464" s="227" t="s">
        <v>627</v>
      </c>
      <c r="G464" s="96">
        <v>120</v>
      </c>
      <c r="H464" s="108">
        <f>SUM(H465:H467)</f>
        <v>3400.2000000000003</v>
      </c>
      <c r="I464" s="108">
        <f aca="true" t="shared" si="195" ref="I464:S464">SUM(I465:I467)</f>
        <v>3396.7000000000003</v>
      </c>
      <c r="J464" s="108">
        <f t="shared" si="195"/>
        <v>3927.9</v>
      </c>
      <c r="K464" s="108">
        <f t="shared" si="195"/>
        <v>929.1</v>
      </c>
      <c r="L464" s="108">
        <f t="shared" si="195"/>
        <v>3927.9</v>
      </c>
      <c r="M464" s="108">
        <f t="shared" si="195"/>
        <v>2278.8</v>
      </c>
      <c r="N464" s="108">
        <f t="shared" si="195"/>
        <v>3927.9</v>
      </c>
      <c r="O464" s="108">
        <f t="shared" si="195"/>
        <v>3298.23</v>
      </c>
      <c r="P464" s="108">
        <f t="shared" si="195"/>
        <v>4743.6</v>
      </c>
      <c r="Q464" s="108">
        <f t="shared" si="195"/>
        <v>4743.6</v>
      </c>
      <c r="R464" s="108">
        <f t="shared" si="195"/>
        <v>3927.9</v>
      </c>
      <c r="S464" s="108">
        <f t="shared" si="195"/>
        <v>3927.9</v>
      </c>
      <c r="T464" s="105"/>
    </row>
    <row r="465" spans="1:20" s="65" customFormat="1" ht="12.75">
      <c r="A465" s="225"/>
      <c r="B465" s="225"/>
      <c r="C465" s="233"/>
      <c r="D465" s="228"/>
      <c r="E465" s="228"/>
      <c r="F465" s="228"/>
      <c r="G465" s="96">
        <v>121</v>
      </c>
      <c r="H465" s="108">
        <v>2631.3</v>
      </c>
      <c r="I465" s="102">
        <v>2631.3</v>
      </c>
      <c r="J465" s="102">
        <v>3014.9</v>
      </c>
      <c r="K465" s="102">
        <v>705.7</v>
      </c>
      <c r="L465" s="47">
        <v>3014.9</v>
      </c>
      <c r="M465" s="47">
        <v>1762.2</v>
      </c>
      <c r="N465" s="47">
        <v>3014.9</v>
      </c>
      <c r="O465" s="47">
        <v>2507.56</v>
      </c>
      <c r="P465" s="47">
        <v>3591.9</v>
      </c>
      <c r="Q465" s="47">
        <v>3591.9</v>
      </c>
      <c r="R465" s="47">
        <v>3016.8</v>
      </c>
      <c r="S465" s="47">
        <v>3016.8</v>
      </c>
      <c r="T465" s="105"/>
    </row>
    <row r="466" spans="1:20" s="65" customFormat="1" ht="12.75">
      <c r="A466" s="225"/>
      <c r="B466" s="225"/>
      <c r="C466" s="233"/>
      <c r="D466" s="228"/>
      <c r="E466" s="228"/>
      <c r="F466" s="228"/>
      <c r="G466" s="96">
        <v>122</v>
      </c>
      <c r="H466" s="108">
        <v>3.5</v>
      </c>
      <c r="I466" s="102"/>
      <c r="J466" s="102">
        <v>2.5</v>
      </c>
      <c r="K466" s="102"/>
      <c r="L466" s="47">
        <v>2.5</v>
      </c>
      <c r="M466" s="47"/>
      <c r="N466" s="47">
        <v>2.5</v>
      </c>
      <c r="O466" s="47"/>
      <c r="P466" s="47"/>
      <c r="Q466" s="47"/>
      <c r="R466" s="47"/>
      <c r="S466" s="47"/>
      <c r="T466" s="105"/>
    </row>
    <row r="467" spans="1:20" s="65" customFormat="1" ht="12.75">
      <c r="A467" s="225"/>
      <c r="B467" s="225"/>
      <c r="C467" s="233"/>
      <c r="D467" s="228"/>
      <c r="E467" s="228"/>
      <c r="F467" s="228"/>
      <c r="G467" s="96">
        <v>129</v>
      </c>
      <c r="H467" s="108">
        <v>765.4</v>
      </c>
      <c r="I467" s="102">
        <v>765.4</v>
      </c>
      <c r="J467" s="102">
        <v>910.5</v>
      </c>
      <c r="K467" s="102">
        <v>223.4</v>
      </c>
      <c r="L467" s="47">
        <v>910.5</v>
      </c>
      <c r="M467" s="47">
        <v>516.6</v>
      </c>
      <c r="N467" s="47">
        <v>910.5</v>
      </c>
      <c r="O467" s="47">
        <v>790.67</v>
      </c>
      <c r="P467" s="47">
        <v>1151.7</v>
      </c>
      <c r="Q467" s="47">
        <v>1151.7</v>
      </c>
      <c r="R467" s="47">
        <v>911.1</v>
      </c>
      <c r="S467" s="47">
        <v>911.1</v>
      </c>
      <c r="T467" s="105"/>
    </row>
    <row r="468" spans="1:20" s="65" customFormat="1" ht="12.75">
      <c r="A468" s="225"/>
      <c r="B468" s="225"/>
      <c r="C468" s="233"/>
      <c r="D468" s="228"/>
      <c r="E468" s="228"/>
      <c r="F468" s="228"/>
      <c r="G468" s="96">
        <v>240</v>
      </c>
      <c r="H468" s="108">
        <f>H469</f>
        <v>2.2</v>
      </c>
      <c r="I468" s="108">
        <f aca="true" t="shared" si="196" ref="I468:S468">I469</f>
        <v>2.2</v>
      </c>
      <c r="J468" s="108">
        <f t="shared" si="196"/>
        <v>5.5</v>
      </c>
      <c r="K468" s="108">
        <f t="shared" si="196"/>
        <v>3</v>
      </c>
      <c r="L468" s="108">
        <f t="shared" si="196"/>
        <v>2.5</v>
      </c>
      <c r="M468" s="108">
        <f t="shared" si="196"/>
        <v>0</v>
      </c>
      <c r="N468" s="108">
        <f t="shared" si="196"/>
        <v>2.8</v>
      </c>
      <c r="O468" s="108">
        <f t="shared" si="196"/>
        <v>2.8</v>
      </c>
      <c r="P468" s="108">
        <f t="shared" si="196"/>
        <v>2.8</v>
      </c>
      <c r="Q468" s="108">
        <f t="shared" si="196"/>
        <v>2.8</v>
      </c>
      <c r="R468" s="108">
        <f t="shared" si="196"/>
        <v>2.5</v>
      </c>
      <c r="S468" s="108">
        <f t="shared" si="196"/>
        <v>2.5</v>
      </c>
      <c r="T468" s="105"/>
    </row>
    <row r="469" spans="1:20" s="65" customFormat="1" ht="12.75">
      <c r="A469" s="225"/>
      <c r="B469" s="225"/>
      <c r="C469" s="233"/>
      <c r="D469" s="228"/>
      <c r="E469" s="228"/>
      <c r="F469" s="228"/>
      <c r="G469" s="96">
        <v>244</v>
      </c>
      <c r="H469" s="108">
        <v>2.2</v>
      </c>
      <c r="I469" s="102">
        <v>2.2</v>
      </c>
      <c r="J469" s="102">
        <v>5.5</v>
      </c>
      <c r="K469" s="102">
        <v>3</v>
      </c>
      <c r="L469" s="47">
        <v>2.5</v>
      </c>
      <c r="M469" s="47"/>
      <c r="N469" s="47">
        <v>2.8</v>
      </c>
      <c r="O469" s="47">
        <v>2.8</v>
      </c>
      <c r="P469" s="47">
        <v>2.8</v>
      </c>
      <c r="Q469" s="47">
        <v>2.8</v>
      </c>
      <c r="R469" s="47">
        <v>2.5</v>
      </c>
      <c r="S469" s="47">
        <v>2.5</v>
      </c>
      <c r="T469" s="105"/>
    </row>
    <row r="470" spans="1:20" s="65" customFormat="1" ht="12.75">
      <c r="A470" s="225"/>
      <c r="B470" s="225"/>
      <c r="C470" s="233"/>
      <c r="D470" s="228"/>
      <c r="E470" s="228"/>
      <c r="F470" s="228"/>
      <c r="G470" s="96">
        <v>850</v>
      </c>
      <c r="H470" s="108">
        <f>H471</f>
        <v>2.8</v>
      </c>
      <c r="I470" s="108">
        <f aca="true" t="shared" si="197" ref="I470:S470">I471</f>
        <v>2.8</v>
      </c>
      <c r="J470" s="108">
        <f t="shared" si="197"/>
        <v>0</v>
      </c>
      <c r="K470" s="108">
        <f t="shared" si="197"/>
        <v>0</v>
      </c>
      <c r="L470" s="108">
        <f t="shared" si="197"/>
        <v>0</v>
      </c>
      <c r="M470" s="108">
        <f t="shared" si="197"/>
        <v>0</v>
      </c>
      <c r="N470" s="108">
        <f t="shared" si="197"/>
        <v>4</v>
      </c>
      <c r="O470" s="108">
        <f t="shared" si="197"/>
        <v>4</v>
      </c>
      <c r="P470" s="108">
        <f t="shared" si="197"/>
        <v>4</v>
      </c>
      <c r="Q470" s="108">
        <f t="shared" si="197"/>
        <v>4</v>
      </c>
      <c r="R470" s="108">
        <f t="shared" si="197"/>
        <v>0</v>
      </c>
      <c r="S470" s="108">
        <f t="shared" si="197"/>
        <v>0</v>
      </c>
      <c r="T470" s="105"/>
    </row>
    <row r="471" spans="1:20" s="65" customFormat="1" ht="12.75">
      <c r="A471" s="235"/>
      <c r="B471" s="235"/>
      <c r="C471" s="234"/>
      <c r="D471" s="231"/>
      <c r="E471" s="231"/>
      <c r="F471" s="231"/>
      <c r="G471" s="96">
        <v>852</v>
      </c>
      <c r="H471" s="108">
        <v>2.8</v>
      </c>
      <c r="I471" s="102">
        <v>2.8</v>
      </c>
      <c r="J471" s="102"/>
      <c r="K471" s="102"/>
      <c r="L471" s="47"/>
      <c r="M471" s="47"/>
      <c r="N471" s="47">
        <v>4</v>
      </c>
      <c r="O471" s="47">
        <v>4</v>
      </c>
      <c r="P471" s="47">
        <v>4</v>
      </c>
      <c r="Q471" s="47">
        <v>4</v>
      </c>
      <c r="R471" s="47"/>
      <c r="S471" s="47"/>
      <c r="T471" s="105"/>
    </row>
    <row r="472" spans="1:20" s="65" customFormat="1" ht="24.75" customHeight="1">
      <c r="A472" s="230" t="s">
        <v>259</v>
      </c>
      <c r="B472" s="224" t="s">
        <v>896</v>
      </c>
      <c r="C472" s="80" t="s">
        <v>23</v>
      </c>
      <c r="D472" s="106" t="s">
        <v>65</v>
      </c>
      <c r="E472" s="106" t="s">
        <v>168</v>
      </c>
      <c r="F472" s="106" t="s">
        <v>940</v>
      </c>
      <c r="G472" s="96"/>
      <c r="H472" s="97">
        <f>H474</f>
        <v>0</v>
      </c>
      <c r="I472" s="97">
        <f aca="true" t="shared" si="198" ref="I472:S472">I474</f>
        <v>0</v>
      </c>
      <c r="J472" s="97">
        <f t="shared" si="198"/>
        <v>0</v>
      </c>
      <c r="K472" s="97">
        <f t="shared" si="198"/>
        <v>0</v>
      </c>
      <c r="L472" s="97">
        <f t="shared" si="198"/>
        <v>124.7</v>
      </c>
      <c r="M472" s="97">
        <f t="shared" si="198"/>
        <v>124.7</v>
      </c>
      <c r="N472" s="97">
        <f t="shared" si="198"/>
        <v>124.7</v>
      </c>
      <c r="O472" s="97">
        <f t="shared" si="198"/>
        <v>124.7</v>
      </c>
      <c r="P472" s="97">
        <f t="shared" si="198"/>
        <v>124.7</v>
      </c>
      <c r="Q472" s="97">
        <f t="shared" si="198"/>
        <v>124.7</v>
      </c>
      <c r="R472" s="97">
        <f t="shared" si="198"/>
        <v>0</v>
      </c>
      <c r="S472" s="97">
        <f t="shared" si="198"/>
        <v>0</v>
      </c>
      <c r="T472" s="105"/>
    </row>
    <row r="473" spans="1:20" s="65" customFormat="1" ht="24.75" customHeight="1">
      <c r="A473" s="230"/>
      <c r="B473" s="225"/>
      <c r="C473" s="80" t="s">
        <v>36</v>
      </c>
      <c r="D473" s="107"/>
      <c r="E473" s="107"/>
      <c r="F473" s="107"/>
      <c r="G473" s="96"/>
      <c r="H473" s="108"/>
      <c r="I473" s="108"/>
      <c r="J473" s="108"/>
      <c r="K473" s="108"/>
      <c r="L473" s="109"/>
      <c r="M473" s="109"/>
      <c r="N473" s="109"/>
      <c r="O473" s="109"/>
      <c r="P473" s="109"/>
      <c r="Q473" s="109"/>
      <c r="R473" s="109"/>
      <c r="S473" s="109"/>
      <c r="T473" s="105"/>
    </row>
    <row r="474" spans="1:20" s="65" customFormat="1" ht="20.25" customHeight="1">
      <c r="A474" s="230"/>
      <c r="B474" s="225"/>
      <c r="C474" s="232" t="s">
        <v>158</v>
      </c>
      <c r="D474" s="227" t="s">
        <v>65</v>
      </c>
      <c r="E474" s="227" t="s">
        <v>168</v>
      </c>
      <c r="F474" s="227" t="s">
        <v>940</v>
      </c>
      <c r="G474" s="96">
        <v>240</v>
      </c>
      <c r="H474" s="102">
        <f>H475</f>
        <v>0</v>
      </c>
      <c r="I474" s="102">
        <f aca="true" t="shared" si="199" ref="I474:S474">I475</f>
        <v>0</v>
      </c>
      <c r="J474" s="102">
        <f t="shared" si="199"/>
        <v>0</v>
      </c>
      <c r="K474" s="102">
        <f t="shared" si="199"/>
        <v>0</v>
      </c>
      <c r="L474" s="102">
        <f t="shared" si="199"/>
        <v>124.7</v>
      </c>
      <c r="M474" s="102">
        <f t="shared" si="199"/>
        <v>124.7</v>
      </c>
      <c r="N474" s="102">
        <f t="shared" si="199"/>
        <v>124.7</v>
      </c>
      <c r="O474" s="102">
        <f t="shared" si="199"/>
        <v>124.7</v>
      </c>
      <c r="P474" s="102">
        <f t="shared" si="199"/>
        <v>124.7</v>
      </c>
      <c r="Q474" s="102">
        <f t="shared" si="199"/>
        <v>124.7</v>
      </c>
      <c r="R474" s="102">
        <f t="shared" si="199"/>
        <v>0</v>
      </c>
      <c r="S474" s="102">
        <f t="shared" si="199"/>
        <v>0</v>
      </c>
      <c r="T474" s="105"/>
    </row>
    <row r="475" spans="1:20" s="65" customFormat="1" ht="20.25" customHeight="1">
      <c r="A475" s="230"/>
      <c r="B475" s="225"/>
      <c r="C475" s="233"/>
      <c r="D475" s="228"/>
      <c r="E475" s="228"/>
      <c r="F475" s="228"/>
      <c r="G475" s="96">
        <v>244</v>
      </c>
      <c r="H475" s="102"/>
      <c r="I475" s="102"/>
      <c r="J475" s="102"/>
      <c r="K475" s="102"/>
      <c r="L475" s="47">
        <v>124.7</v>
      </c>
      <c r="M475" s="47">
        <v>124.7</v>
      </c>
      <c r="N475" s="47">
        <v>124.7</v>
      </c>
      <c r="O475" s="47">
        <v>124.7</v>
      </c>
      <c r="P475" s="47">
        <v>124.7</v>
      </c>
      <c r="Q475" s="47">
        <v>124.7</v>
      </c>
      <c r="R475" s="47"/>
      <c r="S475" s="47"/>
      <c r="T475" s="105"/>
    </row>
    <row r="476" spans="1:20" s="65" customFormat="1" ht="21">
      <c r="A476" s="280" t="s">
        <v>40</v>
      </c>
      <c r="B476" s="280" t="s">
        <v>268</v>
      </c>
      <c r="C476" s="79" t="s">
        <v>23</v>
      </c>
      <c r="D476" s="61"/>
      <c r="E476" s="61"/>
      <c r="F476" s="61"/>
      <c r="G476" s="61"/>
      <c r="H476" s="118">
        <f>H478</f>
        <v>24000.2</v>
      </c>
      <c r="I476" s="118">
        <f aca="true" t="shared" si="200" ref="I476:S476">I478</f>
        <v>23966.9</v>
      </c>
      <c r="J476" s="118">
        <f t="shared" si="200"/>
        <v>6090.700000000001</v>
      </c>
      <c r="K476" s="118">
        <f t="shared" si="200"/>
        <v>5877.3</v>
      </c>
      <c r="L476" s="118">
        <f t="shared" si="200"/>
        <v>13193.300000000001</v>
      </c>
      <c r="M476" s="118">
        <f t="shared" si="200"/>
        <v>12926.8</v>
      </c>
      <c r="N476" s="118">
        <f t="shared" si="200"/>
        <v>21079.1</v>
      </c>
      <c r="O476" s="118">
        <f t="shared" si="200"/>
        <v>20716.8</v>
      </c>
      <c r="P476" s="118">
        <f t="shared" si="200"/>
        <v>26905.4</v>
      </c>
      <c r="Q476" s="118">
        <f t="shared" si="200"/>
        <v>26861.1</v>
      </c>
      <c r="R476" s="118">
        <f t="shared" si="200"/>
        <v>24702.2</v>
      </c>
      <c r="S476" s="118">
        <f t="shared" si="200"/>
        <v>24702.2</v>
      </c>
      <c r="T476" s="61"/>
    </row>
    <row r="477" spans="1:20" s="72" customFormat="1" ht="21">
      <c r="A477" s="280"/>
      <c r="B477" s="280"/>
      <c r="C477" s="79" t="s">
        <v>36</v>
      </c>
      <c r="D477" s="61"/>
      <c r="E477" s="61"/>
      <c r="F477" s="61"/>
      <c r="G477" s="61"/>
      <c r="H477" s="119"/>
      <c r="I477" s="119"/>
      <c r="J477" s="119"/>
      <c r="K477" s="118"/>
      <c r="L477" s="120"/>
      <c r="M477" s="120"/>
      <c r="N477" s="121"/>
      <c r="O477" s="121"/>
      <c r="P477" s="121"/>
      <c r="Q477" s="121"/>
      <c r="R477" s="122"/>
      <c r="S477" s="121"/>
      <c r="T477" s="61"/>
    </row>
    <row r="478" spans="1:20" s="72" customFormat="1" ht="73.5">
      <c r="A478" s="280"/>
      <c r="B478" s="280"/>
      <c r="C478" s="79" t="s">
        <v>269</v>
      </c>
      <c r="D478" s="61">
        <v>147</v>
      </c>
      <c r="E478" s="61" t="s">
        <v>270</v>
      </c>
      <c r="F478" s="61" t="s">
        <v>270</v>
      </c>
      <c r="G478" s="61" t="s">
        <v>270</v>
      </c>
      <c r="H478" s="118">
        <f>H479+H488+H496</f>
        <v>24000.2</v>
      </c>
      <c r="I478" s="118">
        <f aca="true" t="shared" si="201" ref="I478:S478">I479+I488+I496</f>
        <v>23966.9</v>
      </c>
      <c r="J478" s="118">
        <f t="shared" si="201"/>
        <v>6090.700000000001</v>
      </c>
      <c r="K478" s="118">
        <f t="shared" si="201"/>
        <v>5877.3</v>
      </c>
      <c r="L478" s="118">
        <f t="shared" si="201"/>
        <v>13193.300000000001</v>
      </c>
      <c r="M478" s="118">
        <f t="shared" si="201"/>
        <v>12926.8</v>
      </c>
      <c r="N478" s="118">
        <f t="shared" si="201"/>
        <v>21079.1</v>
      </c>
      <c r="O478" s="118">
        <f t="shared" si="201"/>
        <v>20716.8</v>
      </c>
      <c r="P478" s="118">
        <f t="shared" si="201"/>
        <v>26905.4</v>
      </c>
      <c r="Q478" s="118">
        <f t="shared" si="201"/>
        <v>26861.1</v>
      </c>
      <c r="R478" s="118">
        <f t="shared" si="201"/>
        <v>24702.2</v>
      </c>
      <c r="S478" s="118">
        <f t="shared" si="201"/>
        <v>24702.2</v>
      </c>
      <c r="T478" s="61"/>
    </row>
    <row r="479" spans="1:20" s="73" customFormat="1" ht="24.75" customHeight="1">
      <c r="A479" s="230" t="s">
        <v>28</v>
      </c>
      <c r="B479" s="230" t="s">
        <v>595</v>
      </c>
      <c r="C479" s="80" t="s">
        <v>23</v>
      </c>
      <c r="D479" s="21"/>
      <c r="E479" s="21"/>
      <c r="F479" s="21"/>
      <c r="G479" s="21"/>
      <c r="H479" s="119">
        <f>H481</f>
        <v>570.2</v>
      </c>
      <c r="I479" s="119">
        <f aca="true" t="shared" si="202" ref="I479:S479">I481</f>
        <v>570.2</v>
      </c>
      <c r="J479" s="119">
        <f t="shared" si="202"/>
        <v>165</v>
      </c>
      <c r="K479" s="119">
        <f t="shared" si="202"/>
        <v>145.4</v>
      </c>
      <c r="L479" s="119">
        <f t="shared" si="202"/>
        <v>499.9</v>
      </c>
      <c r="M479" s="119">
        <f t="shared" si="202"/>
        <v>402.6</v>
      </c>
      <c r="N479" s="119">
        <f t="shared" si="202"/>
        <v>634.6</v>
      </c>
      <c r="O479" s="119">
        <f t="shared" si="202"/>
        <v>662.9</v>
      </c>
      <c r="P479" s="119">
        <f t="shared" si="202"/>
        <v>909.2</v>
      </c>
      <c r="Q479" s="119">
        <f t="shared" si="202"/>
        <v>909.2</v>
      </c>
      <c r="R479" s="119">
        <f t="shared" si="202"/>
        <v>799.6</v>
      </c>
      <c r="S479" s="119">
        <f t="shared" si="202"/>
        <v>799.6</v>
      </c>
      <c r="T479" s="21"/>
    </row>
    <row r="480" spans="1:20" s="72" customFormat="1" ht="22.5">
      <c r="A480" s="230"/>
      <c r="B480" s="230"/>
      <c r="C480" s="80" t="s">
        <v>36</v>
      </c>
      <c r="D480" s="21"/>
      <c r="E480" s="21"/>
      <c r="F480" s="21"/>
      <c r="G480" s="21"/>
      <c r="H480" s="119"/>
      <c r="I480" s="119"/>
      <c r="J480" s="119"/>
      <c r="K480" s="119"/>
      <c r="L480" s="123"/>
      <c r="M480" s="123"/>
      <c r="N480" s="122"/>
      <c r="O480" s="122"/>
      <c r="P480" s="122"/>
      <c r="Q480" s="122"/>
      <c r="R480" s="122"/>
      <c r="S480" s="122"/>
      <c r="T480" s="21"/>
    </row>
    <row r="481" spans="1:20" s="72" customFormat="1" ht="67.5">
      <c r="A481" s="230"/>
      <c r="B481" s="230"/>
      <c r="C481" s="80" t="s">
        <v>269</v>
      </c>
      <c r="D481" s="21">
        <v>147</v>
      </c>
      <c r="E481" s="21" t="s">
        <v>270</v>
      </c>
      <c r="F481" s="21" t="s">
        <v>270</v>
      </c>
      <c r="G481" s="21" t="s">
        <v>270</v>
      </c>
      <c r="H481" s="119">
        <f>H484+H487</f>
        <v>570.2</v>
      </c>
      <c r="I481" s="119">
        <f aca="true" t="shared" si="203" ref="I481:S481">I484+I487</f>
        <v>570.2</v>
      </c>
      <c r="J481" s="119">
        <f t="shared" si="203"/>
        <v>165</v>
      </c>
      <c r="K481" s="119">
        <f t="shared" si="203"/>
        <v>145.4</v>
      </c>
      <c r="L481" s="119">
        <f t="shared" si="203"/>
        <v>499.9</v>
      </c>
      <c r="M481" s="119">
        <f t="shared" si="203"/>
        <v>402.6</v>
      </c>
      <c r="N481" s="119">
        <f t="shared" si="203"/>
        <v>634.6</v>
      </c>
      <c r="O481" s="119">
        <f t="shared" si="203"/>
        <v>662.9</v>
      </c>
      <c r="P481" s="119">
        <f t="shared" si="203"/>
        <v>909.2</v>
      </c>
      <c r="Q481" s="119">
        <f t="shared" si="203"/>
        <v>909.2</v>
      </c>
      <c r="R481" s="119">
        <f t="shared" si="203"/>
        <v>799.6</v>
      </c>
      <c r="S481" s="119">
        <f t="shared" si="203"/>
        <v>799.6</v>
      </c>
      <c r="T481" s="21"/>
    </row>
    <row r="482" spans="1:20" s="72" customFormat="1" ht="22.5">
      <c r="A482" s="230" t="s">
        <v>633</v>
      </c>
      <c r="B482" s="230" t="s">
        <v>794</v>
      </c>
      <c r="C482" s="80" t="s">
        <v>23</v>
      </c>
      <c r="D482" s="21">
        <v>147</v>
      </c>
      <c r="E482" s="21">
        <v>1001</v>
      </c>
      <c r="F482" s="21">
        <v>210082010</v>
      </c>
      <c r="G482" s="21"/>
      <c r="H482" s="119">
        <f>H484</f>
        <v>400.3</v>
      </c>
      <c r="I482" s="119">
        <f aca="true" t="shared" si="204" ref="I482:S482">I484</f>
        <v>400.3</v>
      </c>
      <c r="J482" s="119">
        <f t="shared" si="204"/>
        <v>165</v>
      </c>
      <c r="K482" s="119">
        <f t="shared" si="204"/>
        <v>145.4</v>
      </c>
      <c r="L482" s="122">
        <f t="shared" si="204"/>
        <v>330</v>
      </c>
      <c r="M482" s="122">
        <f t="shared" si="204"/>
        <v>303.6</v>
      </c>
      <c r="N482" s="122">
        <f t="shared" si="204"/>
        <v>495</v>
      </c>
      <c r="O482" s="122">
        <f t="shared" si="204"/>
        <v>464.9</v>
      </c>
      <c r="P482" s="122">
        <f t="shared" si="204"/>
        <v>711.2</v>
      </c>
      <c r="Q482" s="122">
        <f t="shared" si="204"/>
        <v>711.2</v>
      </c>
      <c r="R482" s="122">
        <f t="shared" si="204"/>
        <v>660</v>
      </c>
      <c r="S482" s="122">
        <f t="shared" si="204"/>
        <v>660</v>
      </c>
      <c r="T482" s="21"/>
    </row>
    <row r="483" spans="1:20" s="72" customFormat="1" ht="22.5">
      <c r="A483" s="230"/>
      <c r="B483" s="230"/>
      <c r="C483" s="80" t="s">
        <v>36</v>
      </c>
      <c r="D483" s="21"/>
      <c r="E483" s="21"/>
      <c r="F483" s="21"/>
      <c r="G483" s="21"/>
      <c r="H483" s="119"/>
      <c r="I483" s="119"/>
      <c r="J483" s="119"/>
      <c r="K483" s="119"/>
      <c r="L483" s="123"/>
      <c r="M483" s="123"/>
      <c r="N483" s="122"/>
      <c r="O483" s="122"/>
      <c r="P483" s="122"/>
      <c r="Q483" s="122"/>
      <c r="R483" s="122"/>
      <c r="S483" s="122"/>
      <c r="T483" s="21"/>
    </row>
    <row r="484" spans="1:20" s="72" customFormat="1" ht="67.5">
      <c r="A484" s="230"/>
      <c r="B484" s="230"/>
      <c r="C484" s="80" t="s">
        <v>269</v>
      </c>
      <c r="D484" s="21">
        <v>147</v>
      </c>
      <c r="E484" s="21">
        <v>1001</v>
      </c>
      <c r="F484" s="21">
        <v>210082010</v>
      </c>
      <c r="G484" s="21">
        <v>312</v>
      </c>
      <c r="H484" s="119">
        <v>400.3</v>
      </c>
      <c r="I484" s="119">
        <v>400.3</v>
      </c>
      <c r="J484" s="119">
        <v>165</v>
      </c>
      <c r="K484" s="119">
        <v>145.4</v>
      </c>
      <c r="L484" s="122">
        <v>330</v>
      </c>
      <c r="M484" s="122">
        <v>303.6</v>
      </c>
      <c r="N484" s="122">
        <v>495</v>
      </c>
      <c r="O484" s="122">
        <v>464.9</v>
      </c>
      <c r="P484" s="122">
        <v>711.2</v>
      </c>
      <c r="Q484" s="122">
        <v>711.2</v>
      </c>
      <c r="R484" s="122">
        <v>660</v>
      </c>
      <c r="S484" s="122">
        <v>660</v>
      </c>
      <c r="T484" s="21"/>
    </row>
    <row r="485" spans="1:20" s="72" customFormat="1" ht="22.5">
      <c r="A485" s="230" t="s">
        <v>795</v>
      </c>
      <c r="B485" s="230" t="s">
        <v>796</v>
      </c>
      <c r="C485" s="80" t="s">
        <v>23</v>
      </c>
      <c r="D485" s="21">
        <f>D487</f>
        <v>147</v>
      </c>
      <c r="E485" s="21">
        <f>E487</f>
        <v>1003</v>
      </c>
      <c r="F485" s="21">
        <f>F487</f>
        <v>210006400</v>
      </c>
      <c r="G485" s="21"/>
      <c r="H485" s="119">
        <f>H487</f>
        <v>169.9</v>
      </c>
      <c r="I485" s="119">
        <f aca="true" t="shared" si="205" ref="I485:S485">I487</f>
        <v>169.9</v>
      </c>
      <c r="J485" s="119">
        <f t="shared" si="205"/>
        <v>0</v>
      </c>
      <c r="K485" s="119">
        <f t="shared" si="205"/>
        <v>0</v>
      </c>
      <c r="L485" s="122">
        <f t="shared" si="205"/>
        <v>169.9</v>
      </c>
      <c r="M485" s="122">
        <f t="shared" si="205"/>
        <v>99</v>
      </c>
      <c r="N485" s="122">
        <f t="shared" si="205"/>
        <v>139.6</v>
      </c>
      <c r="O485" s="122">
        <f t="shared" si="205"/>
        <v>198</v>
      </c>
      <c r="P485" s="122">
        <f t="shared" si="205"/>
        <v>198</v>
      </c>
      <c r="Q485" s="122">
        <f t="shared" si="205"/>
        <v>198</v>
      </c>
      <c r="R485" s="122">
        <f t="shared" si="205"/>
        <v>139.6</v>
      </c>
      <c r="S485" s="122">
        <f t="shared" si="205"/>
        <v>139.6</v>
      </c>
      <c r="T485" s="21"/>
    </row>
    <row r="486" spans="1:20" s="72" customFormat="1" ht="22.5">
      <c r="A486" s="230"/>
      <c r="B486" s="230"/>
      <c r="C486" s="80" t="s">
        <v>36</v>
      </c>
      <c r="D486" s="21"/>
      <c r="E486" s="21"/>
      <c r="F486" s="21"/>
      <c r="G486" s="21"/>
      <c r="H486" s="119"/>
      <c r="I486" s="119"/>
      <c r="J486" s="119"/>
      <c r="K486" s="119"/>
      <c r="L486" s="123"/>
      <c r="M486" s="123"/>
      <c r="N486" s="122"/>
      <c r="O486" s="122"/>
      <c r="P486" s="122"/>
      <c r="Q486" s="122"/>
      <c r="R486" s="122"/>
      <c r="S486" s="122"/>
      <c r="T486" s="21"/>
    </row>
    <row r="487" spans="1:20" s="72" customFormat="1" ht="67.5">
      <c r="A487" s="230"/>
      <c r="B487" s="230"/>
      <c r="C487" s="80" t="s">
        <v>269</v>
      </c>
      <c r="D487" s="21">
        <v>147</v>
      </c>
      <c r="E487" s="21">
        <v>1003</v>
      </c>
      <c r="F487" s="21">
        <v>210006400</v>
      </c>
      <c r="G487" s="21">
        <v>244</v>
      </c>
      <c r="H487" s="119">
        <v>169.9</v>
      </c>
      <c r="I487" s="119">
        <v>169.9</v>
      </c>
      <c r="J487" s="119">
        <v>0</v>
      </c>
      <c r="K487" s="119">
        <v>0</v>
      </c>
      <c r="L487" s="122">
        <v>169.9</v>
      </c>
      <c r="M487" s="122">
        <v>99</v>
      </c>
      <c r="N487" s="122">
        <v>139.6</v>
      </c>
      <c r="O487" s="122">
        <v>198</v>
      </c>
      <c r="P487" s="122">
        <v>198</v>
      </c>
      <c r="Q487" s="122">
        <v>198</v>
      </c>
      <c r="R487" s="122">
        <v>139.6</v>
      </c>
      <c r="S487" s="122">
        <v>139.6</v>
      </c>
      <c r="T487" s="21"/>
    </row>
    <row r="488" spans="1:20" s="72" customFormat="1" ht="22.5">
      <c r="A488" s="230" t="s">
        <v>47</v>
      </c>
      <c r="B488" s="230" t="s">
        <v>271</v>
      </c>
      <c r="C488" s="80" t="s">
        <v>23</v>
      </c>
      <c r="D488" s="21"/>
      <c r="E488" s="21"/>
      <c r="F488" s="21"/>
      <c r="G488" s="21"/>
      <c r="H488" s="119">
        <f>H490</f>
        <v>14851.2</v>
      </c>
      <c r="I488" s="119">
        <f aca="true" t="shared" si="206" ref="I488:S488">I490</f>
        <v>14851.2</v>
      </c>
      <c r="J488" s="119">
        <f t="shared" si="206"/>
        <v>3738.9</v>
      </c>
      <c r="K488" s="119">
        <f t="shared" si="206"/>
        <v>3738.9</v>
      </c>
      <c r="L488" s="122">
        <f t="shared" si="206"/>
        <v>7996.8</v>
      </c>
      <c r="M488" s="122">
        <f t="shared" si="206"/>
        <v>7996.8</v>
      </c>
      <c r="N488" s="122">
        <f t="shared" si="206"/>
        <v>13370.8</v>
      </c>
      <c r="O488" s="122">
        <f t="shared" si="206"/>
        <v>13579.8</v>
      </c>
      <c r="P488" s="122">
        <f t="shared" si="206"/>
        <v>16951.3</v>
      </c>
      <c r="Q488" s="122">
        <f t="shared" si="206"/>
        <v>16951.3</v>
      </c>
      <c r="R488" s="122">
        <f t="shared" si="206"/>
        <v>14863.7</v>
      </c>
      <c r="S488" s="122">
        <f t="shared" si="206"/>
        <v>14863.7</v>
      </c>
      <c r="T488" s="21"/>
    </row>
    <row r="489" spans="1:20" s="72" customFormat="1" ht="22.5">
      <c r="A489" s="230"/>
      <c r="B489" s="230"/>
      <c r="C489" s="80" t="s">
        <v>36</v>
      </c>
      <c r="D489" s="21"/>
      <c r="E489" s="21"/>
      <c r="F489" s="21"/>
      <c r="G489" s="21"/>
      <c r="H489" s="119"/>
      <c r="I489" s="119"/>
      <c r="J489" s="119"/>
      <c r="K489" s="119"/>
      <c r="L489" s="123"/>
      <c r="M489" s="123"/>
      <c r="N489" s="122"/>
      <c r="O489" s="122"/>
      <c r="P489" s="122"/>
      <c r="Q489" s="122"/>
      <c r="R489" s="122"/>
      <c r="S489" s="122"/>
      <c r="T489" s="21"/>
    </row>
    <row r="490" spans="1:20" s="72" customFormat="1" ht="67.5">
      <c r="A490" s="230"/>
      <c r="B490" s="230"/>
      <c r="C490" s="80" t="s">
        <v>269</v>
      </c>
      <c r="D490" s="21">
        <v>147</v>
      </c>
      <c r="E490" s="21" t="s">
        <v>270</v>
      </c>
      <c r="F490" s="21" t="s">
        <v>270</v>
      </c>
      <c r="G490" s="21" t="s">
        <v>270</v>
      </c>
      <c r="H490" s="119">
        <f>H491</f>
        <v>14851.2</v>
      </c>
      <c r="I490" s="119">
        <f aca="true" t="shared" si="207" ref="I490:S490">I491</f>
        <v>14851.2</v>
      </c>
      <c r="J490" s="119">
        <f t="shared" si="207"/>
        <v>3738.9</v>
      </c>
      <c r="K490" s="119">
        <f t="shared" si="207"/>
        <v>3738.9</v>
      </c>
      <c r="L490" s="122">
        <f t="shared" si="207"/>
        <v>7996.8</v>
      </c>
      <c r="M490" s="122">
        <f t="shared" si="207"/>
        <v>7996.8</v>
      </c>
      <c r="N490" s="122">
        <f t="shared" si="207"/>
        <v>13370.8</v>
      </c>
      <c r="O490" s="122">
        <f t="shared" si="207"/>
        <v>13579.8</v>
      </c>
      <c r="P490" s="122">
        <f t="shared" si="207"/>
        <v>16951.3</v>
      </c>
      <c r="Q490" s="122">
        <f t="shared" si="207"/>
        <v>16951.3</v>
      </c>
      <c r="R490" s="122">
        <f t="shared" si="207"/>
        <v>14863.7</v>
      </c>
      <c r="S490" s="122">
        <f t="shared" si="207"/>
        <v>14863.7</v>
      </c>
      <c r="T490" s="21"/>
    </row>
    <row r="491" spans="1:20" s="72" customFormat="1" ht="22.5">
      <c r="A491" s="230" t="s">
        <v>497</v>
      </c>
      <c r="B491" s="224" t="s">
        <v>797</v>
      </c>
      <c r="C491" s="80" t="s">
        <v>23</v>
      </c>
      <c r="D491" s="21">
        <f>D493</f>
        <v>147</v>
      </c>
      <c r="E491" s="21">
        <f>E493</f>
        <v>1002</v>
      </c>
      <c r="F491" s="62"/>
      <c r="G491" s="21"/>
      <c r="H491" s="119">
        <f>H493</f>
        <v>14851.2</v>
      </c>
      <c r="I491" s="119">
        <f aca="true" t="shared" si="208" ref="I491:S491">I493</f>
        <v>14851.2</v>
      </c>
      <c r="J491" s="119">
        <f t="shared" si="208"/>
        <v>3738.9</v>
      </c>
      <c r="K491" s="119">
        <f t="shared" si="208"/>
        <v>3738.9</v>
      </c>
      <c r="L491" s="119">
        <f t="shared" si="208"/>
        <v>7996.8</v>
      </c>
      <c r="M491" s="119">
        <f t="shared" si="208"/>
        <v>7996.8</v>
      </c>
      <c r="N491" s="119">
        <f t="shared" si="208"/>
        <v>13370.8</v>
      </c>
      <c r="O491" s="119">
        <f t="shared" si="208"/>
        <v>13579.8</v>
      </c>
      <c r="P491" s="119">
        <f t="shared" si="208"/>
        <v>16951.3</v>
      </c>
      <c r="Q491" s="119">
        <f t="shared" si="208"/>
        <v>16951.3</v>
      </c>
      <c r="R491" s="119">
        <f t="shared" si="208"/>
        <v>14863.7</v>
      </c>
      <c r="S491" s="119">
        <f t="shared" si="208"/>
        <v>14863.7</v>
      </c>
      <c r="T491" s="21"/>
    </row>
    <row r="492" spans="1:20" s="72" customFormat="1" ht="22.5">
      <c r="A492" s="230"/>
      <c r="B492" s="225"/>
      <c r="C492" s="80" t="s">
        <v>36</v>
      </c>
      <c r="D492" s="21"/>
      <c r="E492" s="21"/>
      <c r="F492" s="62"/>
      <c r="G492" s="21"/>
      <c r="H492" s="119"/>
      <c r="I492" s="119"/>
      <c r="J492" s="119"/>
      <c r="K492" s="119"/>
      <c r="L492" s="123"/>
      <c r="M492" s="123"/>
      <c r="N492" s="122"/>
      <c r="O492" s="122"/>
      <c r="P492" s="122"/>
      <c r="Q492" s="122"/>
      <c r="R492" s="122"/>
      <c r="S492" s="122"/>
      <c r="T492" s="21"/>
    </row>
    <row r="493" spans="1:20" s="72" customFormat="1" ht="19.5" customHeight="1">
      <c r="A493" s="230"/>
      <c r="B493" s="225"/>
      <c r="C493" s="226" t="s">
        <v>269</v>
      </c>
      <c r="D493" s="263">
        <v>147</v>
      </c>
      <c r="E493" s="263">
        <v>1002</v>
      </c>
      <c r="F493" s="74"/>
      <c r="G493" s="63">
        <v>610</v>
      </c>
      <c r="H493" s="119">
        <f>SUM(H494:H495)</f>
        <v>14851.2</v>
      </c>
      <c r="I493" s="119">
        <f aca="true" t="shared" si="209" ref="I493:S493">SUM(I494:I495)</f>
        <v>14851.2</v>
      </c>
      <c r="J493" s="119">
        <f t="shared" si="209"/>
        <v>3738.9</v>
      </c>
      <c r="K493" s="119">
        <f t="shared" si="209"/>
        <v>3738.9</v>
      </c>
      <c r="L493" s="119">
        <f t="shared" si="209"/>
        <v>7996.8</v>
      </c>
      <c r="M493" s="119">
        <f t="shared" si="209"/>
        <v>7996.8</v>
      </c>
      <c r="N493" s="119">
        <f t="shared" si="209"/>
        <v>13370.8</v>
      </c>
      <c r="O493" s="119">
        <f t="shared" si="209"/>
        <v>13579.8</v>
      </c>
      <c r="P493" s="119">
        <f t="shared" si="209"/>
        <v>16951.3</v>
      </c>
      <c r="Q493" s="119">
        <f t="shared" si="209"/>
        <v>16951.3</v>
      </c>
      <c r="R493" s="119">
        <f t="shared" si="209"/>
        <v>14863.7</v>
      </c>
      <c r="S493" s="119">
        <f t="shared" si="209"/>
        <v>14863.7</v>
      </c>
      <c r="T493" s="21"/>
    </row>
    <row r="494" spans="1:20" s="72" customFormat="1" ht="18.75" customHeight="1">
      <c r="A494" s="230"/>
      <c r="B494" s="225"/>
      <c r="C494" s="226"/>
      <c r="D494" s="264"/>
      <c r="E494" s="264"/>
      <c r="F494" s="74" t="s">
        <v>597</v>
      </c>
      <c r="G494" s="63">
        <v>611</v>
      </c>
      <c r="H494" s="119">
        <v>14851.2</v>
      </c>
      <c r="I494" s="119">
        <v>14851.2</v>
      </c>
      <c r="J494" s="119">
        <v>3738.9</v>
      </c>
      <c r="K494" s="119">
        <v>3738.9</v>
      </c>
      <c r="L494" s="122">
        <v>7996.8</v>
      </c>
      <c r="M494" s="122">
        <v>7996.8</v>
      </c>
      <c r="N494" s="122">
        <v>11888.8</v>
      </c>
      <c r="O494" s="122">
        <v>12097.8</v>
      </c>
      <c r="P494" s="122">
        <v>15469.3</v>
      </c>
      <c r="Q494" s="122">
        <v>15469.3</v>
      </c>
      <c r="R494" s="122">
        <v>14863.7</v>
      </c>
      <c r="S494" s="122">
        <v>14863.7</v>
      </c>
      <c r="T494" s="21"/>
    </row>
    <row r="495" spans="1:20" s="72" customFormat="1" ht="18.75" customHeight="1">
      <c r="A495" s="230"/>
      <c r="B495" s="225"/>
      <c r="C495" s="226"/>
      <c r="D495" s="264"/>
      <c r="E495" s="264"/>
      <c r="F495" s="74" t="s">
        <v>798</v>
      </c>
      <c r="G495" s="63">
        <v>612</v>
      </c>
      <c r="H495" s="119">
        <v>0</v>
      </c>
      <c r="I495" s="119">
        <v>0</v>
      </c>
      <c r="J495" s="119">
        <v>0</v>
      </c>
      <c r="K495" s="119">
        <v>0</v>
      </c>
      <c r="L495" s="122">
        <v>0</v>
      </c>
      <c r="M495" s="122">
        <v>0</v>
      </c>
      <c r="N495" s="122">
        <v>1482</v>
      </c>
      <c r="O495" s="122">
        <v>1482</v>
      </c>
      <c r="P495" s="122">
        <v>1482</v>
      </c>
      <c r="Q495" s="122">
        <v>1482</v>
      </c>
      <c r="R495" s="122">
        <v>0</v>
      </c>
      <c r="S495" s="122">
        <v>0</v>
      </c>
      <c r="T495" s="21"/>
    </row>
    <row r="496" spans="1:20" s="72" customFormat="1" ht="22.5">
      <c r="A496" s="230" t="s">
        <v>203</v>
      </c>
      <c r="B496" s="230" t="s">
        <v>596</v>
      </c>
      <c r="C496" s="80" t="s">
        <v>23</v>
      </c>
      <c r="D496" s="21"/>
      <c r="E496" s="21"/>
      <c r="F496" s="21"/>
      <c r="G496" s="21"/>
      <c r="H496" s="119">
        <f>H498</f>
        <v>8578.8</v>
      </c>
      <c r="I496" s="119">
        <f aca="true" t="shared" si="210" ref="I496:S496">I498</f>
        <v>8545.5</v>
      </c>
      <c r="J496" s="119">
        <f t="shared" si="210"/>
        <v>2186.8</v>
      </c>
      <c r="K496" s="119">
        <f t="shared" si="210"/>
        <v>1993.0000000000002</v>
      </c>
      <c r="L496" s="119">
        <f t="shared" si="210"/>
        <v>4696.6</v>
      </c>
      <c r="M496" s="119">
        <f t="shared" si="210"/>
        <v>4527.4</v>
      </c>
      <c r="N496" s="119">
        <f t="shared" si="210"/>
        <v>7073.699999999999</v>
      </c>
      <c r="O496" s="119">
        <f t="shared" si="210"/>
        <v>6474.100000000001</v>
      </c>
      <c r="P496" s="119">
        <f t="shared" si="210"/>
        <v>9044.900000000001</v>
      </c>
      <c r="Q496" s="119">
        <f t="shared" si="210"/>
        <v>9000.6</v>
      </c>
      <c r="R496" s="119">
        <f t="shared" si="210"/>
        <v>9038.9</v>
      </c>
      <c r="S496" s="119">
        <f t="shared" si="210"/>
        <v>9038.9</v>
      </c>
      <c r="T496" s="21"/>
    </row>
    <row r="497" spans="1:20" s="72" customFormat="1" ht="22.5">
      <c r="A497" s="230"/>
      <c r="B497" s="230"/>
      <c r="C497" s="80" t="s">
        <v>36</v>
      </c>
      <c r="D497" s="21"/>
      <c r="E497" s="21"/>
      <c r="F497" s="21"/>
      <c r="G497" s="21"/>
      <c r="H497" s="119"/>
      <c r="I497" s="119"/>
      <c r="J497" s="119"/>
      <c r="K497" s="119"/>
      <c r="L497" s="123"/>
      <c r="M497" s="123"/>
      <c r="N497" s="122"/>
      <c r="O497" s="122"/>
      <c r="P497" s="122"/>
      <c r="Q497" s="122"/>
      <c r="R497" s="122"/>
      <c r="S497" s="122"/>
      <c r="T497" s="21"/>
    </row>
    <row r="498" spans="1:20" s="72" customFormat="1" ht="67.5">
      <c r="A498" s="230"/>
      <c r="B498" s="230"/>
      <c r="C498" s="80" t="s">
        <v>269</v>
      </c>
      <c r="D498" s="21">
        <v>147</v>
      </c>
      <c r="E498" s="21" t="s">
        <v>270</v>
      </c>
      <c r="F498" s="21" t="s">
        <v>270</v>
      </c>
      <c r="G498" s="21" t="s">
        <v>270</v>
      </c>
      <c r="H498" s="119">
        <f>H499</f>
        <v>8578.8</v>
      </c>
      <c r="I498" s="119">
        <f aca="true" t="shared" si="211" ref="I498:S498">I499</f>
        <v>8545.5</v>
      </c>
      <c r="J498" s="119">
        <f t="shared" si="211"/>
        <v>2186.8</v>
      </c>
      <c r="K498" s="119">
        <f t="shared" si="211"/>
        <v>1993.0000000000002</v>
      </c>
      <c r="L498" s="119">
        <f t="shared" si="211"/>
        <v>4696.6</v>
      </c>
      <c r="M498" s="119">
        <f t="shared" si="211"/>
        <v>4527.4</v>
      </c>
      <c r="N498" s="119">
        <f t="shared" si="211"/>
        <v>7073.699999999999</v>
      </c>
      <c r="O498" s="119">
        <f t="shared" si="211"/>
        <v>6474.100000000001</v>
      </c>
      <c r="P498" s="119">
        <f t="shared" si="211"/>
        <v>9044.900000000001</v>
      </c>
      <c r="Q498" s="119">
        <f t="shared" si="211"/>
        <v>9000.6</v>
      </c>
      <c r="R498" s="119">
        <f t="shared" si="211"/>
        <v>9038.9</v>
      </c>
      <c r="S498" s="119">
        <f t="shared" si="211"/>
        <v>9038.9</v>
      </c>
      <c r="T498" s="21"/>
    </row>
    <row r="499" spans="1:20" s="72" customFormat="1" ht="22.5">
      <c r="A499" s="230" t="s">
        <v>799</v>
      </c>
      <c r="B499" s="224" t="s">
        <v>800</v>
      </c>
      <c r="C499" s="80" t="s">
        <v>23</v>
      </c>
      <c r="D499" s="21">
        <f>D501</f>
        <v>147</v>
      </c>
      <c r="E499" s="21">
        <f>E501</f>
        <v>1006</v>
      </c>
      <c r="F499" s="21" t="str">
        <f>F501</f>
        <v>0230075130</v>
      </c>
      <c r="G499" s="21"/>
      <c r="H499" s="119">
        <f>H501</f>
        <v>8578.8</v>
      </c>
      <c r="I499" s="119">
        <f aca="true" t="shared" si="212" ref="I499:S499">I501</f>
        <v>8545.5</v>
      </c>
      <c r="J499" s="119">
        <f t="shared" si="212"/>
        <v>2186.8</v>
      </c>
      <c r="K499" s="119">
        <f t="shared" si="212"/>
        <v>1993.0000000000002</v>
      </c>
      <c r="L499" s="119">
        <f t="shared" si="212"/>
        <v>4696.6</v>
      </c>
      <c r="M499" s="119">
        <f t="shared" si="212"/>
        <v>4527.4</v>
      </c>
      <c r="N499" s="119">
        <f t="shared" si="212"/>
        <v>7073.699999999999</v>
      </c>
      <c r="O499" s="119">
        <f t="shared" si="212"/>
        <v>6474.100000000001</v>
      </c>
      <c r="P499" s="119">
        <f t="shared" si="212"/>
        <v>9044.900000000001</v>
      </c>
      <c r="Q499" s="119">
        <f t="shared" si="212"/>
        <v>9000.6</v>
      </c>
      <c r="R499" s="119">
        <f t="shared" si="212"/>
        <v>9038.9</v>
      </c>
      <c r="S499" s="119">
        <f t="shared" si="212"/>
        <v>9038.9</v>
      </c>
      <c r="T499" s="21"/>
    </row>
    <row r="500" spans="1:20" s="72" customFormat="1" ht="22.5">
      <c r="A500" s="230"/>
      <c r="B500" s="225"/>
      <c r="C500" s="80" t="s">
        <v>36</v>
      </c>
      <c r="D500" s="21"/>
      <c r="E500" s="21"/>
      <c r="F500" s="62"/>
      <c r="G500" s="21"/>
      <c r="H500" s="119"/>
      <c r="I500" s="119"/>
      <c r="J500" s="119"/>
      <c r="K500" s="119"/>
      <c r="L500" s="123"/>
      <c r="M500" s="123"/>
      <c r="N500" s="122"/>
      <c r="O500" s="122"/>
      <c r="P500" s="122"/>
      <c r="Q500" s="122"/>
      <c r="R500" s="122"/>
      <c r="S500" s="122"/>
      <c r="T500" s="21"/>
    </row>
    <row r="501" spans="1:20" s="72" customFormat="1" ht="18.75" customHeight="1">
      <c r="A501" s="230"/>
      <c r="B501" s="225"/>
      <c r="C501" s="226" t="s">
        <v>269</v>
      </c>
      <c r="D501" s="263">
        <v>147</v>
      </c>
      <c r="E501" s="263">
        <v>1006</v>
      </c>
      <c r="F501" s="259" t="s">
        <v>598</v>
      </c>
      <c r="G501" s="63" t="s">
        <v>270</v>
      </c>
      <c r="H501" s="119">
        <f>SUM(H502:H505)</f>
        <v>8578.8</v>
      </c>
      <c r="I501" s="119">
        <f aca="true" t="shared" si="213" ref="I501:S501">SUM(I502:I505)</f>
        <v>8545.5</v>
      </c>
      <c r="J501" s="119">
        <f t="shared" si="213"/>
        <v>2186.8</v>
      </c>
      <c r="K501" s="119">
        <f t="shared" si="213"/>
        <v>1993.0000000000002</v>
      </c>
      <c r="L501" s="119">
        <f t="shared" si="213"/>
        <v>4696.6</v>
      </c>
      <c r="M501" s="119">
        <f t="shared" si="213"/>
        <v>4527.4</v>
      </c>
      <c r="N501" s="119">
        <f t="shared" si="213"/>
        <v>7073.699999999999</v>
      </c>
      <c r="O501" s="119">
        <f t="shared" si="213"/>
        <v>6474.100000000001</v>
      </c>
      <c r="P501" s="119">
        <f t="shared" si="213"/>
        <v>9044.900000000001</v>
      </c>
      <c r="Q501" s="119">
        <f t="shared" si="213"/>
        <v>9000.6</v>
      </c>
      <c r="R501" s="119">
        <f t="shared" si="213"/>
        <v>9038.9</v>
      </c>
      <c r="S501" s="119">
        <f t="shared" si="213"/>
        <v>9038.9</v>
      </c>
      <c r="T501" s="21"/>
    </row>
    <row r="502" spans="1:20" s="72" customFormat="1" ht="12.75">
      <c r="A502" s="230"/>
      <c r="B502" s="225"/>
      <c r="C502" s="226"/>
      <c r="D502" s="264"/>
      <c r="E502" s="264"/>
      <c r="F502" s="260"/>
      <c r="G502" s="63">
        <v>121</v>
      </c>
      <c r="H502" s="119">
        <v>5587.6</v>
      </c>
      <c r="I502" s="119">
        <v>5575.1</v>
      </c>
      <c r="J502" s="119">
        <v>1550</v>
      </c>
      <c r="K502" s="119">
        <v>1448.5</v>
      </c>
      <c r="L502" s="122">
        <v>3271.4</v>
      </c>
      <c r="M502" s="122">
        <v>3176.5</v>
      </c>
      <c r="N502" s="122">
        <v>4871.4</v>
      </c>
      <c r="O502" s="122">
        <v>4551.1</v>
      </c>
      <c r="P502" s="122">
        <v>6389.8</v>
      </c>
      <c r="Q502" s="122">
        <v>6389.8</v>
      </c>
      <c r="R502" s="122">
        <v>6228.4</v>
      </c>
      <c r="S502" s="122">
        <v>6228.4</v>
      </c>
      <c r="T502" s="21"/>
    </row>
    <row r="503" spans="1:20" s="72" customFormat="1" ht="12.75">
      <c r="A503" s="230"/>
      <c r="B503" s="225"/>
      <c r="C503" s="226"/>
      <c r="D503" s="264"/>
      <c r="E503" s="264"/>
      <c r="F503" s="260"/>
      <c r="G503" s="63">
        <v>122</v>
      </c>
      <c r="H503" s="119">
        <v>2.5</v>
      </c>
      <c r="I503" s="119">
        <v>2.5</v>
      </c>
      <c r="J503" s="119">
        <v>18.7</v>
      </c>
      <c r="K503" s="119">
        <v>0.2</v>
      </c>
      <c r="L503" s="122">
        <v>18.7</v>
      </c>
      <c r="M503" s="122">
        <v>0.4</v>
      </c>
      <c r="N503" s="122">
        <v>18.7</v>
      </c>
      <c r="O503" s="122">
        <v>0.6</v>
      </c>
      <c r="P503" s="122">
        <v>0.5</v>
      </c>
      <c r="Q503" s="122">
        <v>0.5</v>
      </c>
      <c r="R503" s="122">
        <v>18.7</v>
      </c>
      <c r="S503" s="122">
        <v>18.7</v>
      </c>
      <c r="T503" s="21"/>
    </row>
    <row r="504" spans="1:20" s="72" customFormat="1" ht="12.75">
      <c r="A504" s="230"/>
      <c r="B504" s="225"/>
      <c r="C504" s="226"/>
      <c r="D504" s="264"/>
      <c r="E504" s="264"/>
      <c r="F504" s="260"/>
      <c r="G504" s="63">
        <v>129</v>
      </c>
      <c r="H504" s="119">
        <v>1685.4</v>
      </c>
      <c r="I504" s="119">
        <v>1681.6</v>
      </c>
      <c r="J504" s="119">
        <v>468.1</v>
      </c>
      <c r="K504" s="119">
        <v>442.1</v>
      </c>
      <c r="L504" s="122">
        <v>1046.5</v>
      </c>
      <c r="M504" s="122">
        <v>1046.5</v>
      </c>
      <c r="N504" s="122">
        <v>1513.6</v>
      </c>
      <c r="O504" s="122">
        <v>1370.3</v>
      </c>
      <c r="P504" s="122">
        <v>1914.4</v>
      </c>
      <c r="Q504" s="122">
        <v>1914.4</v>
      </c>
      <c r="R504" s="122">
        <v>1880.9</v>
      </c>
      <c r="S504" s="122">
        <v>1880.9</v>
      </c>
      <c r="T504" s="21"/>
    </row>
    <row r="505" spans="1:20" s="72" customFormat="1" ht="12.75">
      <c r="A505" s="230"/>
      <c r="B505" s="225"/>
      <c r="C505" s="226"/>
      <c r="D505" s="264"/>
      <c r="E505" s="264"/>
      <c r="F505" s="260"/>
      <c r="G505" s="63">
        <v>244</v>
      </c>
      <c r="H505" s="119">
        <v>1303.3</v>
      </c>
      <c r="I505" s="119">
        <v>1286.3</v>
      </c>
      <c r="J505" s="119">
        <v>150</v>
      </c>
      <c r="K505" s="119">
        <v>102.2</v>
      </c>
      <c r="L505" s="122">
        <v>360</v>
      </c>
      <c r="M505" s="122">
        <v>304</v>
      </c>
      <c r="N505" s="122">
        <v>670</v>
      </c>
      <c r="O505" s="122">
        <v>552.1</v>
      </c>
      <c r="P505" s="122">
        <v>740.2</v>
      </c>
      <c r="Q505" s="122">
        <v>695.9</v>
      </c>
      <c r="R505" s="122">
        <v>910.9</v>
      </c>
      <c r="S505" s="122">
        <v>910.9</v>
      </c>
      <c r="T505" s="21"/>
    </row>
    <row r="506" spans="1:20" s="72" customFormat="1" ht="21">
      <c r="A506" s="280" t="s">
        <v>40</v>
      </c>
      <c r="B506" s="280" t="s">
        <v>367</v>
      </c>
      <c r="C506" s="85" t="s">
        <v>23</v>
      </c>
      <c r="D506" s="64"/>
      <c r="E506" s="38"/>
      <c r="F506" s="38"/>
      <c r="G506" s="38"/>
      <c r="H506" s="76">
        <f>H509</f>
        <v>962.1</v>
      </c>
      <c r="I506" s="76">
        <f aca="true" t="shared" si="214" ref="I506:S506">I509</f>
        <v>901.8000000000001</v>
      </c>
      <c r="J506" s="76">
        <f t="shared" si="214"/>
        <v>1189.6</v>
      </c>
      <c r="K506" s="76">
        <f t="shared" si="214"/>
        <v>58.3</v>
      </c>
      <c r="L506" s="114">
        <f t="shared" si="214"/>
        <v>1189.6</v>
      </c>
      <c r="M506" s="114">
        <f t="shared" si="214"/>
        <v>369.4</v>
      </c>
      <c r="N506" s="114">
        <f t="shared" si="214"/>
        <v>1189.6</v>
      </c>
      <c r="O506" s="114">
        <f t="shared" si="214"/>
        <v>761</v>
      </c>
      <c r="P506" s="114">
        <f t="shared" si="214"/>
        <v>1189.6</v>
      </c>
      <c r="Q506" s="114">
        <f t="shared" si="214"/>
        <v>1189.6</v>
      </c>
      <c r="R506" s="114">
        <f t="shared" si="214"/>
        <v>3022</v>
      </c>
      <c r="S506" s="114">
        <f t="shared" si="214"/>
        <v>2976.5</v>
      </c>
      <c r="T506" s="38"/>
    </row>
    <row r="507" spans="1:20" s="72" customFormat="1" ht="21">
      <c r="A507" s="280"/>
      <c r="B507" s="280"/>
      <c r="C507" s="85" t="s">
        <v>36</v>
      </c>
      <c r="D507" s="64"/>
      <c r="E507" s="38"/>
      <c r="F507" s="38"/>
      <c r="G507" s="38"/>
      <c r="H507" s="38"/>
      <c r="I507" s="38"/>
      <c r="J507" s="76"/>
      <c r="K507" s="76"/>
      <c r="L507" s="114"/>
      <c r="M507" s="114"/>
      <c r="N507" s="114"/>
      <c r="O507" s="114"/>
      <c r="P507" s="114"/>
      <c r="Q507" s="114"/>
      <c r="R507" s="114"/>
      <c r="S507" s="114"/>
      <c r="T507" s="38"/>
    </row>
    <row r="508" spans="1:20" s="72" customFormat="1" ht="12.75">
      <c r="A508" s="280"/>
      <c r="B508" s="280"/>
      <c r="C508" s="85"/>
      <c r="D508" s="64"/>
      <c r="E508" s="38"/>
      <c r="F508" s="38"/>
      <c r="G508" s="38"/>
      <c r="H508" s="38"/>
      <c r="I508" s="38"/>
      <c r="J508" s="76"/>
      <c r="K508" s="76"/>
      <c r="L508" s="114"/>
      <c r="M508" s="114"/>
      <c r="N508" s="114"/>
      <c r="O508" s="114"/>
      <c r="P508" s="47"/>
      <c r="Q508" s="47"/>
      <c r="R508" s="114"/>
      <c r="S508" s="114"/>
      <c r="T508" s="38"/>
    </row>
    <row r="509" spans="1:20" s="72" customFormat="1" ht="31.5">
      <c r="A509" s="280"/>
      <c r="B509" s="280"/>
      <c r="C509" s="85" t="s">
        <v>369</v>
      </c>
      <c r="D509" s="124" t="s">
        <v>368</v>
      </c>
      <c r="E509" s="76" t="s">
        <v>270</v>
      </c>
      <c r="F509" s="76" t="s">
        <v>270</v>
      </c>
      <c r="G509" s="76" t="s">
        <v>270</v>
      </c>
      <c r="H509" s="76">
        <f>H510+H519</f>
        <v>962.1</v>
      </c>
      <c r="I509" s="76">
        <f aca="true" t="shared" si="215" ref="I509:S509">I510+I519</f>
        <v>901.8000000000001</v>
      </c>
      <c r="J509" s="76">
        <f t="shared" si="215"/>
        <v>1189.6</v>
      </c>
      <c r="K509" s="76">
        <f t="shared" si="215"/>
        <v>58.3</v>
      </c>
      <c r="L509" s="114">
        <f t="shared" si="215"/>
        <v>1189.6</v>
      </c>
      <c r="M509" s="114">
        <f t="shared" si="215"/>
        <v>369.4</v>
      </c>
      <c r="N509" s="114">
        <f t="shared" si="215"/>
        <v>1189.6</v>
      </c>
      <c r="O509" s="114">
        <f t="shared" si="215"/>
        <v>761</v>
      </c>
      <c r="P509" s="114">
        <f t="shared" si="215"/>
        <v>1189.6</v>
      </c>
      <c r="Q509" s="114">
        <f t="shared" si="215"/>
        <v>1189.6</v>
      </c>
      <c r="R509" s="114">
        <f t="shared" si="215"/>
        <v>3022</v>
      </c>
      <c r="S509" s="114">
        <f t="shared" si="215"/>
        <v>2976.5</v>
      </c>
      <c r="T509" s="38"/>
    </row>
    <row r="510" spans="1:20" s="72" customFormat="1" ht="22.5">
      <c r="A510" s="256" t="s">
        <v>28</v>
      </c>
      <c r="B510" s="256" t="s">
        <v>370</v>
      </c>
      <c r="C510" s="86" t="s">
        <v>23</v>
      </c>
      <c r="D510" s="125"/>
      <c r="E510" s="126"/>
      <c r="F510" s="126"/>
      <c r="G510" s="126"/>
      <c r="H510" s="126">
        <f>H512</f>
        <v>953</v>
      </c>
      <c r="I510" s="126">
        <f aca="true" t="shared" si="216" ref="I510:S510">I512</f>
        <v>892.7</v>
      </c>
      <c r="J510" s="126">
        <f t="shared" si="216"/>
        <v>1179.6</v>
      </c>
      <c r="K510" s="126">
        <f t="shared" si="216"/>
        <v>58.3</v>
      </c>
      <c r="L510" s="127">
        <f t="shared" si="216"/>
        <v>1179.6</v>
      </c>
      <c r="M510" s="127">
        <f t="shared" si="216"/>
        <v>369.4</v>
      </c>
      <c r="N510" s="127">
        <f t="shared" si="216"/>
        <v>1179.6</v>
      </c>
      <c r="O510" s="127">
        <f t="shared" si="216"/>
        <v>761</v>
      </c>
      <c r="P510" s="127">
        <f t="shared" si="216"/>
        <v>1179.6</v>
      </c>
      <c r="Q510" s="127">
        <f t="shared" si="216"/>
        <v>1179.6</v>
      </c>
      <c r="R510" s="127">
        <f t="shared" si="216"/>
        <v>3012</v>
      </c>
      <c r="S510" s="127">
        <f t="shared" si="216"/>
        <v>2966.5</v>
      </c>
      <c r="T510" s="38"/>
    </row>
    <row r="511" spans="1:20" s="72" customFormat="1" ht="22.5">
      <c r="A511" s="257"/>
      <c r="B511" s="257"/>
      <c r="C511" s="86" t="s">
        <v>36</v>
      </c>
      <c r="D511" s="125"/>
      <c r="E511" s="126"/>
      <c r="F511" s="126"/>
      <c r="G511" s="126"/>
      <c r="H511" s="126"/>
      <c r="I511" s="126"/>
      <c r="J511" s="126"/>
      <c r="K511" s="126"/>
      <c r="L511" s="127"/>
      <c r="M511" s="127"/>
      <c r="N511" s="127"/>
      <c r="O511" s="127"/>
      <c r="P511" s="127"/>
      <c r="Q511" s="127"/>
      <c r="R511" s="127"/>
      <c r="S511" s="127"/>
      <c r="T511" s="38"/>
    </row>
    <row r="512" spans="1:20" s="72" customFormat="1" ht="33.75">
      <c r="A512" s="258"/>
      <c r="B512" s="258"/>
      <c r="C512" s="86" t="s">
        <v>369</v>
      </c>
      <c r="D512" s="125" t="s">
        <v>368</v>
      </c>
      <c r="E512" s="126" t="s">
        <v>270</v>
      </c>
      <c r="F512" s="126" t="s">
        <v>270</v>
      </c>
      <c r="G512" s="126" t="s">
        <v>270</v>
      </c>
      <c r="H512" s="126">
        <f>H513+H516</f>
        <v>953</v>
      </c>
      <c r="I512" s="126">
        <f aca="true" t="shared" si="217" ref="I512:S512">I513+I516</f>
        <v>892.7</v>
      </c>
      <c r="J512" s="126">
        <f t="shared" si="217"/>
        <v>1179.6</v>
      </c>
      <c r="K512" s="126">
        <f t="shared" si="217"/>
        <v>58.3</v>
      </c>
      <c r="L512" s="127">
        <f t="shared" si="217"/>
        <v>1179.6</v>
      </c>
      <c r="M512" s="127">
        <f t="shared" si="217"/>
        <v>369.4</v>
      </c>
      <c r="N512" s="127">
        <f t="shared" si="217"/>
        <v>1179.6</v>
      </c>
      <c r="O512" s="127">
        <f t="shared" si="217"/>
        <v>761</v>
      </c>
      <c r="P512" s="127">
        <f t="shared" si="217"/>
        <v>1179.6</v>
      </c>
      <c r="Q512" s="127">
        <f t="shared" si="217"/>
        <v>1179.6</v>
      </c>
      <c r="R512" s="127">
        <f t="shared" si="217"/>
        <v>3012</v>
      </c>
      <c r="S512" s="127">
        <f t="shared" si="217"/>
        <v>2966.5</v>
      </c>
      <c r="T512" s="38"/>
    </row>
    <row r="513" spans="1:20" s="72" customFormat="1" ht="28.5" customHeight="1">
      <c r="A513" s="224" t="s">
        <v>633</v>
      </c>
      <c r="B513" s="224" t="s">
        <v>518</v>
      </c>
      <c r="C513" s="87" t="s">
        <v>23</v>
      </c>
      <c r="D513" s="64" t="s">
        <v>368</v>
      </c>
      <c r="E513" s="64" t="s">
        <v>371</v>
      </c>
      <c r="F513" s="64" t="s">
        <v>376</v>
      </c>
      <c r="G513" s="64"/>
      <c r="H513" s="38">
        <f>H515</f>
        <v>51</v>
      </c>
      <c r="I513" s="38">
        <f aca="true" t="shared" si="218" ref="I513:S513">I515</f>
        <v>51</v>
      </c>
      <c r="J513" s="38">
        <f t="shared" si="218"/>
        <v>69.6</v>
      </c>
      <c r="K513" s="38">
        <f t="shared" si="218"/>
        <v>0</v>
      </c>
      <c r="L513" s="47">
        <f t="shared" si="218"/>
        <v>69.6</v>
      </c>
      <c r="M513" s="47">
        <f t="shared" si="218"/>
        <v>0</v>
      </c>
      <c r="N513" s="47">
        <f t="shared" si="218"/>
        <v>69.6</v>
      </c>
      <c r="O513" s="47">
        <f t="shared" si="218"/>
        <v>0</v>
      </c>
      <c r="P513" s="47">
        <f t="shared" si="218"/>
        <v>69.6</v>
      </c>
      <c r="Q513" s="47">
        <f t="shared" si="218"/>
        <v>69.6</v>
      </c>
      <c r="R513" s="47">
        <f t="shared" si="218"/>
        <v>69.6</v>
      </c>
      <c r="S513" s="47">
        <f t="shared" si="218"/>
        <v>69.6</v>
      </c>
      <c r="T513" s="38"/>
    </row>
    <row r="514" spans="1:20" s="72" customFormat="1" ht="22.5">
      <c r="A514" s="225"/>
      <c r="B514" s="225"/>
      <c r="C514" s="87" t="s">
        <v>36</v>
      </c>
      <c r="D514" s="64"/>
      <c r="E514" s="64"/>
      <c r="F514" s="64"/>
      <c r="G514" s="64"/>
      <c r="H514" s="38"/>
      <c r="I514" s="38"/>
      <c r="J514" s="38"/>
      <c r="K514" s="38"/>
      <c r="L514" s="47"/>
      <c r="M514" s="47"/>
      <c r="N514" s="47"/>
      <c r="O514" s="47"/>
      <c r="P514" s="47"/>
      <c r="Q514" s="47"/>
      <c r="R514" s="47"/>
      <c r="S514" s="47"/>
      <c r="T514" s="38"/>
    </row>
    <row r="515" spans="1:20" s="72" customFormat="1" ht="33.75">
      <c r="A515" s="235"/>
      <c r="B515" s="235"/>
      <c r="C515" s="87" t="s">
        <v>369</v>
      </c>
      <c r="D515" s="64" t="s">
        <v>368</v>
      </c>
      <c r="E515" s="64" t="s">
        <v>371</v>
      </c>
      <c r="F515" s="64" t="s">
        <v>376</v>
      </c>
      <c r="G515" s="64" t="s">
        <v>372</v>
      </c>
      <c r="H515" s="38">
        <v>51</v>
      </c>
      <c r="I515" s="38">
        <v>51</v>
      </c>
      <c r="J515" s="38">
        <v>69.6</v>
      </c>
      <c r="K515" s="38">
        <v>0</v>
      </c>
      <c r="L515" s="47">
        <v>69.6</v>
      </c>
      <c r="M515" s="47">
        <v>0</v>
      </c>
      <c r="N515" s="47">
        <v>69.6</v>
      </c>
      <c r="O515" s="47">
        <v>0</v>
      </c>
      <c r="P515" s="47">
        <v>69.6</v>
      </c>
      <c r="Q515" s="47">
        <v>69.6</v>
      </c>
      <c r="R515" s="47">
        <v>69.6</v>
      </c>
      <c r="S515" s="47">
        <v>69.6</v>
      </c>
      <c r="T515" s="38"/>
    </row>
    <row r="516" spans="1:20" s="72" customFormat="1" ht="25.5" customHeight="1">
      <c r="A516" s="224" t="s">
        <v>634</v>
      </c>
      <c r="B516" s="224" t="s">
        <v>519</v>
      </c>
      <c r="C516" s="87" t="s">
        <v>23</v>
      </c>
      <c r="D516" s="64" t="s">
        <v>368</v>
      </c>
      <c r="E516" s="64" t="s">
        <v>377</v>
      </c>
      <c r="F516" s="64" t="s">
        <v>378</v>
      </c>
      <c r="G516" s="64"/>
      <c r="H516" s="38">
        <f>H518</f>
        <v>902</v>
      </c>
      <c r="I516" s="38">
        <f aca="true" t="shared" si="219" ref="I516:S516">I518</f>
        <v>841.7</v>
      </c>
      <c r="J516" s="38">
        <f t="shared" si="219"/>
        <v>1110</v>
      </c>
      <c r="K516" s="38">
        <f t="shared" si="219"/>
        <v>58.3</v>
      </c>
      <c r="L516" s="47">
        <f t="shared" si="219"/>
        <v>1110</v>
      </c>
      <c r="M516" s="47">
        <f t="shared" si="219"/>
        <v>369.4</v>
      </c>
      <c r="N516" s="47">
        <f t="shared" si="219"/>
        <v>1110</v>
      </c>
      <c r="O516" s="47">
        <f t="shared" si="219"/>
        <v>761</v>
      </c>
      <c r="P516" s="47">
        <f t="shared" si="219"/>
        <v>1110</v>
      </c>
      <c r="Q516" s="47">
        <f t="shared" si="219"/>
        <v>1110</v>
      </c>
      <c r="R516" s="47">
        <f t="shared" si="219"/>
        <v>2942.4</v>
      </c>
      <c r="S516" s="47">
        <f t="shared" si="219"/>
        <v>2896.9</v>
      </c>
      <c r="T516" s="38"/>
    </row>
    <row r="517" spans="1:20" s="72" customFormat="1" ht="22.5">
      <c r="A517" s="225"/>
      <c r="B517" s="225"/>
      <c r="C517" s="87" t="s">
        <v>36</v>
      </c>
      <c r="D517" s="64"/>
      <c r="E517" s="64"/>
      <c r="F517" s="64"/>
      <c r="G517" s="64"/>
      <c r="H517" s="38"/>
      <c r="I517" s="38"/>
      <c r="J517" s="38"/>
      <c r="K517" s="38"/>
      <c r="L517" s="47"/>
      <c r="M517" s="47"/>
      <c r="N517" s="47"/>
      <c r="O517" s="47"/>
      <c r="P517" s="47"/>
      <c r="Q517" s="47"/>
      <c r="R517" s="47"/>
      <c r="S517" s="47"/>
      <c r="T517" s="38"/>
    </row>
    <row r="518" spans="1:20" s="72" customFormat="1" ht="33.75">
      <c r="A518" s="235"/>
      <c r="B518" s="235"/>
      <c r="C518" s="87" t="s">
        <v>369</v>
      </c>
      <c r="D518" s="64" t="s">
        <v>368</v>
      </c>
      <c r="E518" s="64" t="s">
        <v>377</v>
      </c>
      <c r="F518" s="64" t="s">
        <v>378</v>
      </c>
      <c r="G518" s="64" t="s">
        <v>372</v>
      </c>
      <c r="H518" s="38">
        <v>902</v>
      </c>
      <c r="I518" s="47">
        <v>841.7</v>
      </c>
      <c r="J518" s="38">
        <v>1110</v>
      </c>
      <c r="K518" s="38">
        <v>58.3</v>
      </c>
      <c r="L518" s="47">
        <v>1110</v>
      </c>
      <c r="M518" s="47">
        <v>369.4</v>
      </c>
      <c r="N518" s="47">
        <v>1110</v>
      </c>
      <c r="O518" s="47">
        <v>761</v>
      </c>
      <c r="P518" s="47">
        <v>1110</v>
      </c>
      <c r="Q518" s="47">
        <v>1110</v>
      </c>
      <c r="R518" s="47">
        <v>2942.4</v>
      </c>
      <c r="S518" s="47">
        <v>2896.9</v>
      </c>
      <c r="T518" s="38"/>
    </row>
    <row r="519" spans="1:20" s="72" customFormat="1" ht="39" customHeight="1">
      <c r="A519" s="256" t="s">
        <v>490</v>
      </c>
      <c r="B519" s="256" t="s">
        <v>453</v>
      </c>
      <c r="C519" s="86" t="s">
        <v>23</v>
      </c>
      <c r="D519" s="125"/>
      <c r="E519" s="125"/>
      <c r="F519" s="125"/>
      <c r="G519" s="125"/>
      <c r="H519" s="126">
        <f>H521</f>
        <v>9.1</v>
      </c>
      <c r="I519" s="126">
        <f aca="true" t="shared" si="220" ref="I519:S519">I521</f>
        <v>9.1</v>
      </c>
      <c r="J519" s="126">
        <f t="shared" si="220"/>
        <v>10</v>
      </c>
      <c r="K519" s="126">
        <f t="shared" si="220"/>
        <v>0</v>
      </c>
      <c r="L519" s="127">
        <f t="shared" si="220"/>
        <v>10</v>
      </c>
      <c r="M519" s="127">
        <f t="shared" si="220"/>
        <v>0</v>
      </c>
      <c r="N519" s="127">
        <f t="shared" si="220"/>
        <v>10</v>
      </c>
      <c r="O519" s="127">
        <f t="shared" si="220"/>
        <v>0</v>
      </c>
      <c r="P519" s="127">
        <f t="shared" si="220"/>
        <v>10</v>
      </c>
      <c r="Q519" s="127">
        <f t="shared" si="220"/>
        <v>10</v>
      </c>
      <c r="R519" s="127">
        <f t="shared" si="220"/>
        <v>10</v>
      </c>
      <c r="S519" s="127">
        <f t="shared" si="220"/>
        <v>10</v>
      </c>
      <c r="T519" s="38"/>
    </row>
    <row r="520" spans="1:20" s="72" customFormat="1" ht="22.5">
      <c r="A520" s="257"/>
      <c r="B520" s="257"/>
      <c r="C520" s="86" t="s">
        <v>36</v>
      </c>
      <c r="D520" s="125"/>
      <c r="E520" s="125"/>
      <c r="F520" s="125"/>
      <c r="G520" s="125"/>
      <c r="H520" s="126"/>
      <c r="I520" s="126"/>
      <c r="J520" s="126"/>
      <c r="K520" s="126"/>
      <c r="L520" s="127"/>
      <c r="M520" s="127"/>
      <c r="N520" s="127"/>
      <c r="O520" s="127"/>
      <c r="P520" s="127"/>
      <c r="Q520" s="127"/>
      <c r="R520" s="127"/>
      <c r="S520" s="127"/>
      <c r="T520" s="38"/>
    </row>
    <row r="521" spans="1:20" s="72" customFormat="1" ht="33.75">
      <c r="A521" s="258"/>
      <c r="B521" s="258"/>
      <c r="C521" s="86" t="s">
        <v>379</v>
      </c>
      <c r="D521" s="125" t="s">
        <v>368</v>
      </c>
      <c r="E521" s="125" t="s">
        <v>270</v>
      </c>
      <c r="F521" s="125" t="s">
        <v>270</v>
      </c>
      <c r="G521" s="125" t="s">
        <v>270</v>
      </c>
      <c r="H521" s="126">
        <f>H522</f>
        <v>9.1</v>
      </c>
      <c r="I521" s="126">
        <f aca="true" t="shared" si="221" ref="I521:S521">I522</f>
        <v>9.1</v>
      </c>
      <c r="J521" s="126">
        <f t="shared" si="221"/>
        <v>10</v>
      </c>
      <c r="K521" s="126">
        <f t="shared" si="221"/>
        <v>0</v>
      </c>
      <c r="L521" s="127">
        <f t="shared" si="221"/>
        <v>10</v>
      </c>
      <c r="M521" s="127">
        <f t="shared" si="221"/>
        <v>0</v>
      </c>
      <c r="N521" s="127">
        <f t="shared" si="221"/>
        <v>10</v>
      </c>
      <c r="O521" s="127">
        <f t="shared" si="221"/>
        <v>0</v>
      </c>
      <c r="P521" s="127">
        <f t="shared" si="221"/>
        <v>10</v>
      </c>
      <c r="Q521" s="127">
        <f t="shared" si="221"/>
        <v>10</v>
      </c>
      <c r="R521" s="127">
        <f t="shared" si="221"/>
        <v>10</v>
      </c>
      <c r="S521" s="127">
        <f t="shared" si="221"/>
        <v>10</v>
      </c>
      <c r="T521" s="38"/>
    </row>
    <row r="522" spans="1:20" s="72" customFormat="1" ht="22.5">
      <c r="A522" s="224" t="s">
        <v>497</v>
      </c>
      <c r="B522" s="224" t="s">
        <v>520</v>
      </c>
      <c r="C522" s="87" t="s">
        <v>23</v>
      </c>
      <c r="D522" s="64" t="s">
        <v>368</v>
      </c>
      <c r="E522" s="64" t="s">
        <v>374</v>
      </c>
      <c r="F522" s="64" t="s">
        <v>380</v>
      </c>
      <c r="G522" s="64"/>
      <c r="H522" s="38">
        <f>H524</f>
        <v>9.1</v>
      </c>
      <c r="I522" s="38">
        <f aca="true" t="shared" si="222" ref="I522:S522">I524</f>
        <v>9.1</v>
      </c>
      <c r="J522" s="38">
        <f t="shared" si="222"/>
        <v>10</v>
      </c>
      <c r="K522" s="38">
        <f t="shared" si="222"/>
        <v>0</v>
      </c>
      <c r="L522" s="47">
        <f t="shared" si="222"/>
        <v>10</v>
      </c>
      <c r="M522" s="47">
        <f t="shared" si="222"/>
        <v>0</v>
      </c>
      <c r="N522" s="47">
        <f t="shared" si="222"/>
        <v>10</v>
      </c>
      <c r="O522" s="47">
        <f t="shared" si="222"/>
        <v>0</v>
      </c>
      <c r="P522" s="47">
        <f t="shared" si="222"/>
        <v>10</v>
      </c>
      <c r="Q522" s="47">
        <f t="shared" si="222"/>
        <v>10</v>
      </c>
      <c r="R522" s="47">
        <f t="shared" si="222"/>
        <v>10</v>
      </c>
      <c r="S522" s="47">
        <f t="shared" si="222"/>
        <v>10</v>
      </c>
      <c r="T522" s="38"/>
    </row>
    <row r="523" spans="1:20" s="72" customFormat="1" ht="22.5">
      <c r="A523" s="225"/>
      <c r="B523" s="225"/>
      <c r="C523" s="87" t="s">
        <v>36</v>
      </c>
      <c r="D523" s="64"/>
      <c r="E523" s="64"/>
      <c r="F523" s="64"/>
      <c r="G523" s="64"/>
      <c r="H523" s="38"/>
      <c r="I523" s="38"/>
      <c r="J523" s="38"/>
      <c r="K523" s="38"/>
      <c r="L523" s="47"/>
      <c r="M523" s="47"/>
      <c r="N523" s="47"/>
      <c r="O523" s="47"/>
      <c r="P523" s="47"/>
      <c r="Q523" s="47"/>
      <c r="R523" s="47"/>
      <c r="S523" s="47"/>
      <c r="T523" s="38"/>
    </row>
    <row r="524" spans="1:20" s="72" customFormat="1" ht="33.75">
      <c r="A524" s="235"/>
      <c r="B524" s="235"/>
      <c r="C524" s="87" t="s">
        <v>379</v>
      </c>
      <c r="D524" s="64" t="s">
        <v>368</v>
      </c>
      <c r="E524" s="64" t="s">
        <v>374</v>
      </c>
      <c r="F524" s="64" t="s">
        <v>380</v>
      </c>
      <c r="G524" s="64" t="s">
        <v>372</v>
      </c>
      <c r="H524" s="38">
        <v>9.1</v>
      </c>
      <c r="I524" s="38">
        <v>9.1</v>
      </c>
      <c r="J524" s="38">
        <v>10</v>
      </c>
      <c r="K524" s="38">
        <v>0</v>
      </c>
      <c r="L524" s="47">
        <v>10</v>
      </c>
      <c r="M524" s="47">
        <v>0</v>
      </c>
      <c r="N524" s="47">
        <v>10</v>
      </c>
      <c r="O524" s="47">
        <v>0</v>
      </c>
      <c r="P524" s="47">
        <v>10</v>
      </c>
      <c r="Q524" s="47">
        <v>10</v>
      </c>
      <c r="R524" s="47">
        <v>10</v>
      </c>
      <c r="S524" s="47">
        <v>10</v>
      </c>
      <c r="T524" s="38"/>
    </row>
    <row r="525" spans="1:20" s="77" customFormat="1" ht="21">
      <c r="A525" s="265" t="s">
        <v>40</v>
      </c>
      <c r="B525" s="265" t="s">
        <v>381</v>
      </c>
      <c r="C525" s="85" t="s">
        <v>23</v>
      </c>
      <c r="D525" s="124"/>
      <c r="E525" s="124"/>
      <c r="F525" s="76"/>
      <c r="G525" s="76"/>
      <c r="H525" s="114">
        <f>H527</f>
        <v>780</v>
      </c>
      <c r="I525" s="114">
        <f aca="true" t="shared" si="223" ref="I525:S525">I527</f>
        <v>358.4</v>
      </c>
      <c r="J525" s="76">
        <f t="shared" si="223"/>
        <v>686.3</v>
      </c>
      <c r="K525" s="76">
        <f t="shared" si="223"/>
        <v>42.2</v>
      </c>
      <c r="L525" s="114">
        <f t="shared" si="223"/>
        <v>297.3</v>
      </c>
      <c r="M525" s="114">
        <f t="shared" si="223"/>
        <v>297.3</v>
      </c>
      <c r="N525" s="114">
        <f t="shared" si="223"/>
        <v>902.0999999999999</v>
      </c>
      <c r="O525" s="114">
        <f t="shared" si="223"/>
        <v>507</v>
      </c>
      <c r="P525" s="114">
        <f t="shared" si="223"/>
        <v>1045.5</v>
      </c>
      <c r="Q525" s="114">
        <f t="shared" si="223"/>
        <v>1000.4</v>
      </c>
      <c r="R525" s="114">
        <f t="shared" si="223"/>
        <v>1093.1</v>
      </c>
      <c r="S525" s="114">
        <f t="shared" si="223"/>
        <v>1063.1</v>
      </c>
      <c r="T525" s="76"/>
    </row>
    <row r="526" spans="1:20" s="77" customFormat="1" ht="21">
      <c r="A526" s="266"/>
      <c r="B526" s="266"/>
      <c r="C526" s="85" t="s">
        <v>36</v>
      </c>
      <c r="D526" s="124"/>
      <c r="E526" s="124"/>
      <c r="F526" s="76"/>
      <c r="G526" s="76"/>
      <c r="H526" s="76"/>
      <c r="I526" s="76"/>
      <c r="J526" s="76"/>
      <c r="K526" s="76"/>
      <c r="L526" s="114"/>
      <c r="M526" s="114"/>
      <c r="N526" s="114"/>
      <c r="O526" s="114"/>
      <c r="P526" s="114"/>
      <c r="Q526" s="114"/>
      <c r="R526" s="114"/>
      <c r="S526" s="114"/>
      <c r="T526" s="76"/>
    </row>
    <row r="527" spans="1:20" s="77" customFormat="1" ht="31.5">
      <c r="A527" s="266"/>
      <c r="B527" s="266"/>
      <c r="C527" s="85" t="s">
        <v>379</v>
      </c>
      <c r="D527" s="124" t="s">
        <v>368</v>
      </c>
      <c r="E527" s="124" t="s">
        <v>270</v>
      </c>
      <c r="F527" s="76" t="s">
        <v>270</v>
      </c>
      <c r="G527" s="76" t="s">
        <v>270</v>
      </c>
      <c r="H527" s="76">
        <f>H528+H531+H534+H537</f>
        <v>780</v>
      </c>
      <c r="I527" s="76">
        <f aca="true" t="shared" si="224" ref="I527:S527">I528+I531+I534+I537</f>
        <v>358.4</v>
      </c>
      <c r="J527" s="76">
        <f t="shared" si="224"/>
        <v>686.3</v>
      </c>
      <c r="K527" s="76">
        <f t="shared" si="224"/>
        <v>42.2</v>
      </c>
      <c r="L527" s="114">
        <f t="shared" si="224"/>
        <v>297.3</v>
      </c>
      <c r="M527" s="114">
        <f t="shared" si="224"/>
        <v>297.3</v>
      </c>
      <c r="N527" s="114">
        <f t="shared" si="224"/>
        <v>902.0999999999999</v>
      </c>
      <c r="O527" s="114">
        <f t="shared" si="224"/>
        <v>507</v>
      </c>
      <c r="P527" s="114">
        <f t="shared" si="224"/>
        <v>1045.5</v>
      </c>
      <c r="Q527" s="114">
        <f t="shared" si="224"/>
        <v>1000.4</v>
      </c>
      <c r="R527" s="114">
        <f t="shared" si="224"/>
        <v>1093.1</v>
      </c>
      <c r="S527" s="114">
        <f t="shared" si="224"/>
        <v>1063.1</v>
      </c>
      <c r="T527" s="76"/>
    </row>
    <row r="528" spans="1:20" s="72" customFormat="1" ht="24.75" customHeight="1">
      <c r="A528" s="224" t="s">
        <v>521</v>
      </c>
      <c r="B528" s="224" t="s">
        <v>522</v>
      </c>
      <c r="C528" s="87" t="s">
        <v>23</v>
      </c>
      <c r="D528" s="64" t="s">
        <v>368</v>
      </c>
      <c r="E528" s="64" t="s">
        <v>374</v>
      </c>
      <c r="F528" s="64" t="s">
        <v>382</v>
      </c>
      <c r="G528" s="64"/>
      <c r="H528" s="38">
        <f>H530</f>
        <v>50</v>
      </c>
      <c r="I528" s="38">
        <f aca="true" t="shared" si="225" ref="I528:S528">I530</f>
        <v>16</v>
      </c>
      <c r="J528" s="38">
        <f t="shared" si="225"/>
        <v>2.5</v>
      </c>
      <c r="K528" s="38">
        <f t="shared" si="225"/>
        <v>2.5</v>
      </c>
      <c r="L528" s="47">
        <f t="shared" si="225"/>
        <v>2.5</v>
      </c>
      <c r="M528" s="47">
        <f t="shared" si="225"/>
        <v>2.5</v>
      </c>
      <c r="N528" s="47">
        <f t="shared" si="225"/>
        <v>8.5</v>
      </c>
      <c r="O528" s="47">
        <f t="shared" si="225"/>
        <v>8.5</v>
      </c>
      <c r="P528" s="47">
        <f t="shared" si="225"/>
        <v>51.5</v>
      </c>
      <c r="Q528" s="47">
        <f t="shared" si="225"/>
        <v>51.5</v>
      </c>
      <c r="R528" s="47">
        <f t="shared" si="225"/>
        <v>50</v>
      </c>
      <c r="S528" s="47">
        <f t="shared" si="225"/>
        <v>50</v>
      </c>
      <c r="T528" s="38"/>
    </row>
    <row r="529" spans="1:20" s="72" customFormat="1" ht="22.5">
      <c r="A529" s="225"/>
      <c r="B529" s="225"/>
      <c r="C529" s="87" t="s">
        <v>36</v>
      </c>
      <c r="D529" s="64"/>
      <c r="E529" s="64"/>
      <c r="F529" s="64"/>
      <c r="G529" s="64"/>
      <c r="H529" s="38"/>
      <c r="I529" s="38"/>
      <c r="J529" s="38"/>
      <c r="K529" s="38"/>
      <c r="L529" s="47"/>
      <c r="M529" s="47"/>
      <c r="N529" s="47"/>
      <c r="O529" s="47"/>
      <c r="P529" s="92"/>
      <c r="Q529" s="92"/>
      <c r="R529" s="47"/>
      <c r="S529" s="47"/>
      <c r="T529" s="38"/>
    </row>
    <row r="530" spans="1:20" s="72" customFormat="1" ht="33.75">
      <c r="A530" s="235"/>
      <c r="B530" s="235"/>
      <c r="C530" s="87" t="s">
        <v>379</v>
      </c>
      <c r="D530" s="64" t="s">
        <v>368</v>
      </c>
      <c r="E530" s="64" t="s">
        <v>374</v>
      </c>
      <c r="F530" s="64" t="s">
        <v>382</v>
      </c>
      <c r="G530" s="64" t="s">
        <v>372</v>
      </c>
      <c r="H530" s="38">
        <v>50</v>
      </c>
      <c r="I530" s="38">
        <v>16</v>
      </c>
      <c r="J530" s="38">
        <v>2.5</v>
      </c>
      <c r="K530" s="38">
        <v>2.5</v>
      </c>
      <c r="L530" s="47">
        <v>2.5</v>
      </c>
      <c r="M530" s="47">
        <v>2.5</v>
      </c>
      <c r="N530" s="47">
        <v>8.5</v>
      </c>
      <c r="O530" s="47">
        <v>8.5</v>
      </c>
      <c r="P530" s="92">
        <v>51.5</v>
      </c>
      <c r="Q530" s="92">
        <v>51.5</v>
      </c>
      <c r="R530" s="47">
        <v>50</v>
      </c>
      <c r="S530" s="47">
        <v>50</v>
      </c>
      <c r="T530" s="38"/>
    </row>
    <row r="531" spans="1:20" s="72" customFormat="1" ht="26.25" customHeight="1">
      <c r="A531" s="224" t="s">
        <v>523</v>
      </c>
      <c r="B531" s="224" t="s">
        <v>524</v>
      </c>
      <c r="C531" s="87" t="s">
        <v>23</v>
      </c>
      <c r="D531" s="64" t="s">
        <v>368</v>
      </c>
      <c r="E531" s="64" t="s">
        <v>374</v>
      </c>
      <c r="F531" s="64" t="s">
        <v>383</v>
      </c>
      <c r="G531" s="64"/>
      <c r="H531" s="38">
        <f>H533</f>
        <v>683.8</v>
      </c>
      <c r="I531" s="38">
        <f aca="true" t="shared" si="226" ref="I531:S531">I533</f>
        <v>296.2</v>
      </c>
      <c r="J531" s="38">
        <f t="shared" si="226"/>
        <v>683.8</v>
      </c>
      <c r="K531" s="38">
        <f t="shared" si="226"/>
        <v>39.7</v>
      </c>
      <c r="L531" s="47">
        <f t="shared" si="226"/>
        <v>235.8</v>
      </c>
      <c r="M531" s="47">
        <f t="shared" si="226"/>
        <v>235.8</v>
      </c>
      <c r="N531" s="47">
        <f t="shared" si="226"/>
        <v>683.8</v>
      </c>
      <c r="O531" s="47">
        <f t="shared" si="226"/>
        <v>388.7</v>
      </c>
      <c r="P531" s="47">
        <f t="shared" si="226"/>
        <v>586.7</v>
      </c>
      <c r="Q531" s="47">
        <f t="shared" si="226"/>
        <v>543.1</v>
      </c>
      <c r="R531" s="47">
        <f t="shared" si="226"/>
        <v>600</v>
      </c>
      <c r="S531" s="47">
        <f t="shared" si="226"/>
        <v>600</v>
      </c>
      <c r="T531" s="38"/>
    </row>
    <row r="532" spans="1:20" s="72" customFormat="1" ht="22.5">
      <c r="A532" s="225"/>
      <c r="B532" s="225"/>
      <c r="C532" s="87" t="s">
        <v>36</v>
      </c>
      <c r="D532" s="64"/>
      <c r="E532" s="64"/>
      <c r="F532" s="64"/>
      <c r="G532" s="64"/>
      <c r="H532" s="38"/>
      <c r="I532" s="38"/>
      <c r="J532" s="38"/>
      <c r="K532" s="38"/>
      <c r="L532" s="47"/>
      <c r="M532" s="47"/>
      <c r="N532" s="47"/>
      <c r="O532" s="92"/>
      <c r="P532" s="92"/>
      <c r="Q532" s="92"/>
      <c r="R532" s="47"/>
      <c r="S532" s="47"/>
      <c r="T532" s="38"/>
    </row>
    <row r="533" spans="1:20" s="72" customFormat="1" ht="33.75">
      <c r="A533" s="235"/>
      <c r="B533" s="235"/>
      <c r="C533" s="87" t="s">
        <v>379</v>
      </c>
      <c r="D533" s="64" t="s">
        <v>368</v>
      </c>
      <c r="E533" s="64" t="s">
        <v>374</v>
      </c>
      <c r="F533" s="64" t="s">
        <v>383</v>
      </c>
      <c r="G533" s="64" t="s">
        <v>372</v>
      </c>
      <c r="H533" s="38">
        <v>683.8</v>
      </c>
      <c r="I533" s="38">
        <v>296.2</v>
      </c>
      <c r="J533" s="38">
        <v>683.8</v>
      </c>
      <c r="K533" s="38">
        <v>39.7</v>
      </c>
      <c r="L533" s="47">
        <v>235.8</v>
      </c>
      <c r="M533" s="47">
        <v>235.8</v>
      </c>
      <c r="N533" s="47">
        <v>683.8</v>
      </c>
      <c r="O533" s="92">
        <v>388.7</v>
      </c>
      <c r="P533" s="92">
        <v>586.7</v>
      </c>
      <c r="Q533" s="92">
        <v>543.1</v>
      </c>
      <c r="R533" s="47">
        <v>600</v>
      </c>
      <c r="S533" s="47">
        <v>600</v>
      </c>
      <c r="T533" s="38"/>
    </row>
    <row r="534" spans="1:20" s="72" customFormat="1" ht="25.5" customHeight="1">
      <c r="A534" s="224" t="s">
        <v>635</v>
      </c>
      <c r="B534" s="224" t="s">
        <v>525</v>
      </c>
      <c r="C534" s="87" t="s">
        <v>23</v>
      </c>
      <c r="D534" s="64" t="s">
        <v>368</v>
      </c>
      <c r="E534" s="64" t="s">
        <v>374</v>
      </c>
      <c r="F534" s="64" t="s">
        <v>384</v>
      </c>
      <c r="G534" s="64"/>
      <c r="H534" s="38">
        <f>H536</f>
        <v>46.2</v>
      </c>
      <c r="I534" s="38">
        <f aca="true" t="shared" si="227" ref="I534:S534">I536</f>
        <v>46.2</v>
      </c>
      <c r="J534" s="38">
        <f t="shared" si="227"/>
        <v>0</v>
      </c>
      <c r="K534" s="38">
        <f t="shared" si="227"/>
        <v>0</v>
      </c>
      <c r="L534" s="47">
        <f t="shared" si="227"/>
        <v>0</v>
      </c>
      <c r="M534" s="47">
        <f t="shared" si="227"/>
        <v>0</v>
      </c>
      <c r="N534" s="47">
        <f t="shared" si="227"/>
        <v>15.4</v>
      </c>
      <c r="O534" s="47">
        <f t="shared" si="227"/>
        <v>15.4</v>
      </c>
      <c r="P534" s="47">
        <f t="shared" si="227"/>
        <v>32.3</v>
      </c>
      <c r="Q534" s="47">
        <f t="shared" si="227"/>
        <v>30.8</v>
      </c>
      <c r="R534" s="47">
        <f t="shared" si="227"/>
        <v>70</v>
      </c>
      <c r="S534" s="47">
        <f t="shared" si="227"/>
        <v>40</v>
      </c>
      <c r="T534" s="38"/>
    </row>
    <row r="535" spans="1:20" s="72" customFormat="1" ht="22.5">
      <c r="A535" s="225"/>
      <c r="B535" s="225"/>
      <c r="C535" s="87" t="s">
        <v>36</v>
      </c>
      <c r="D535" s="64"/>
      <c r="E535" s="64"/>
      <c r="F535" s="64"/>
      <c r="G535" s="64"/>
      <c r="H535" s="38"/>
      <c r="I535" s="38"/>
      <c r="J535" s="38"/>
      <c r="K535" s="38"/>
      <c r="L535" s="47"/>
      <c r="M535" s="47"/>
      <c r="N535" s="47"/>
      <c r="O535" s="47"/>
      <c r="P535" s="47"/>
      <c r="Q535" s="47"/>
      <c r="R535" s="92"/>
      <c r="S535" s="92"/>
      <c r="T535" s="38"/>
    </row>
    <row r="536" spans="1:20" s="72" customFormat="1" ht="33.75">
      <c r="A536" s="235"/>
      <c r="B536" s="235"/>
      <c r="C536" s="87" t="s">
        <v>379</v>
      </c>
      <c r="D536" s="64" t="s">
        <v>368</v>
      </c>
      <c r="E536" s="64" t="s">
        <v>374</v>
      </c>
      <c r="F536" s="64" t="s">
        <v>384</v>
      </c>
      <c r="G536" s="64" t="s">
        <v>372</v>
      </c>
      <c r="H536" s="38">
        <v>46.2</v>
      </c>
      <c r="I536" s="38">
        <v>46.2</v>
      </c>
      <c r="J536" s="38"/>
      <c r="K536" s="38"/>
      <c r="L536" s="47"/>
      <c r="M536" s="47"/>
      <c r="N536" s="47">
        <v>15.4</v>
      </c>
      <c r="O536" s="47">
        <v>15.4</v>
      </c>
      <c r="P536" s="47">
        <v>32.3</v>
      </c>
      <c r="Q536" s="47">
        <v>30.8</v>
      </c>
      <c r="R536" s="92">
        <v>70</v>
      </c>
      <c r="S536" s="92">
        <v>40</v>
      </c>
      <c r="T536" s="38"/>
    </row>
    <row r="537" spans="1:20" s="72" customFormat="1" ht="25.5" customHeight="1">
      <c r="A537" s="224" t="s">
        <v>658</v>
      </c>
      <c r="B537" s="224" t="s">
        <v>630</v>
      </c>
      <c r="C537" s="87" t="s">
        <v>23</v>
      </c>
      <c r="D537" s="64" t="s">
        <v>368</v>
      </c>
      <c r="E537" s="64" t="s">
        <v>374</v>
      </c>
      <c r="F537" s="64" t="s">
        <v>659</v>
      </c>
      <c r="G537" s="64"/>
      <c r="H537" s="38">
        <f>H539</f>
        <v>0</v>
      </c>
      <c r="I537" s="38">
        <f aca="true" t="shared" si="228" ref="I537:S537">I539</f>
        <v>0</v>
      </c>
      <c r="J537" s="38">
        <f t="shared" si="228"/>
        <v>0</v>
      </c>
      <c r="K537" s="38">
        <f t="shared" si="228"/>
        <v>0</v>
      </c>
      <c r="L537" s="47">
        <f t="shared" si="228"/>
        <v>59</v>
      </c>
      <c r="M537" s="47">
        <f t="shared" si="228"/>
        <v>59</v>
      </c>
      <c r="N537" s="47">
        <f t="shared" si="228"/>
        <v>194.4</v>
      </c>
      <c r="O537" s="47">
        <f t="shared" si="228"/>
        <v>94.4</v>
      </c>
      <c r="P537" s="47">
        <f t="shared" si="228"/>
        <v>375</v>
      </c>
      <c r="Q537" s="47">
        <f t="shared" si="228"/>
        <v>375</v>
      </c>
      <c r="R537" s="47">
        <f t="shared" si="228"/>
        <v>373.1</v>
      </c>
      <c r="S537" s="47">
        <f t="shared" si="228"/>
        <v>373.1</v>
      </c>
      <c r="T537" s="38"/>
    </row>
    <row r="538" spans="1:20" s="72" customFormat="1" ht="22.5">
      <c r="A538" s="225"/>
      <c r="B538" s="225"/>
      <c r="C538" s="87" t="s">
        <v>36</v>
      </c>
      <c r="D538" s="64"/>
      <c r="E538" s="64"/>
      <c r="F538" s="64"/>
      <c r="G538" s="64"/>
      <c r="H538" s="38"/>
      <c r="I538" s="38"/>
      <c r="J538" s="38"/>
      <c r="K538" s="38"/>
      <c r="L538" s="47"/>
      <c r="M538" s="47"/>
      <c r="N538" s="47"/>
      <c r="O538" s="47"/>
      <c r="P538" s="47"/>
      <c r="Q538" s="47"/>
      <c r="R538" s="92"/>
      <c r="S538" s="92"/>
      <c r="T538" s="38"/>
    </row>
    <row r="539" spans="1:20" s="72" customFormat="1" ht="33.75">
      <c r="A539" s="235"/>
      <c r="B539" s="235"/>
      <c r="C539" s="87" t="s">
        <v>379</v>
      </c>
      <c r="D539" s="64" t="s">
        <v>368</v>
      </c>
      <c r="E539" s="64" t="s">
        <v>374</v>
      </c>
      <c r="F539" s="64" t="s">
        <v>659</v>
      </c>
      <c r="G539" s="64" t="s">
        <v>372</v>
      </c>
      <c r="H539" s="38">
        <v>0</v>
      </c>
      <c r="I539" s="38">
        <v>0</v>
      </c>
      <c r="J539" s="38">
        <v>0</v>
      </c>
      <c r="K539" s="38">
        <v>0</v>
      </c>
      <c r="L539" s="47">
        <v>59</v>
      </c>
      <c r="M539" s="47">
        <v>59</v>
      </c>
      <c r="N539" s="47">
        <v>194.4</v>
      </c>
      <c r="O539" s="47">
        <v>94.4</v>
      </c>
      <c r="P539" s="47">
        <v>375</v>
      </c>
      <c r="Q539" s="47">
        <v>375</v>
      </c>
      <c r="R539" s="92">
        <v>373.1</v>
      </c>
      <c r="S539" s="92">
        <v>373.1</v>
      </c>
      <c r="T539" s="38"/>
    </row>
    <row r="540" spans="1:20" s="72" customFormat="1" ht="21">
      <c r="A540" s="265" t="s">
        <v>385</v>
      </c>
      <c r="B540" s="265" t="s">
        <v>386</v>
      </c>
      <c r="C540" s="85" t="s">
        <v>23</v>
      </c>
      <c r="D540" s="124"/>
      <c r="E540" s="124"/>
      <c r="F540" s="124"/>
      <c r="G540" s="124"/>
      <c r="H540" s="76">
        <f>H542</f>
        <v>13410.9</v>
      </c>
      <c r="I540" s="76">
        <f aca="true" t="shared" si="229" ref="I540:S540">I542</f>
        <v>13076.099999999999</v>
      </c>
      <c r="J540" s="76">
        <f t="shared" si="229"/>
        <v>3027.69</v>
      </c>
      <c r="K540" s="76">
        <f t="shared" si="229"/>
        <v>1886.5</v>
      </c>
      <c r="L540" s="114">
        <f t="shared" si="229"/>
        <v>5979.92</v>
      </c>
      <c r="M540" s="114">
        <f t="shared" si="229"/>
        <v>4660.7</v>
      </c>
      <c r="N540" s="114">
        <f t="shared" si="229"/>
        <v>10569.35</v>
      </c>
      <c r="O540" s="114">
        <f t="shared" si="229"/>
        <v>7661.51</v>
      </c>
      <c r="P540" s="114">
        <f t="shared" si="229"/>
        <v>14032.09</v>
      </c>
      <c r="Q540" s="114">
        <f t="shared" si="229"/>
        <v>13813.46</v>
      </c>
      <c r="R540" s="114">
        <f t="shared" si="229"/>
        <v>11847.2</v>
      </c>
      <c r="S540" s="114">
        <f t="shared" si="229"/>
        <v>11847.2</v>
      </c>
      <c r="T540" s="38"/>
    </row>
    <row r="541" spans="1:20" s="72" customFormat="1" ht="21">
      <c r="A541" s="266"/>
      <c r="B541" s="266"/>
      <c r="C541" s="85" t="s">
        <v>36</v>
      </c>
      <c r="D541" s="124"/>
      <c r="E541" s="124"/>
      <c r="F541" s="124"/>
      <c r="G541" s="124"/>
      <c r="H541" s="76"/>
      <c r="I541" s="76"/>
      <c r="J541" s="128"/>
      <c r="K541" s="128"/>
      <c r="L541" s="129"/>
      <c r="M541" s="129"/>
      <c r="N541" s="129"/>
      <c r="O541" s="129"/>
      <c r="P541" s="129"/>
      <c r="Q541" s="129"/>
      <c r="R541" s="114"/>
      <c r="S541" s="114"/>
      <c r="T541" s="38"/>
    </row>
    <row r="542" spans="1:20" s="72" customFormat="1" ht="31.5">
      <c r="A542" s="267"/>
      <c r="B542" s="267"/>
      <c r="C542" s="85" t="s">
        <v>379</v>
      </c>
      <c r="D542" s="124" t="s">
        <v>368</v>
      </c>
      <c r="E542" s="124" t="s">
        <v>270</v>
      </c>
      <c r="F542" s="124" t="s">
        <v>270</v>
      </c>
      <c r="G542" s="124" t="s">
        <v>270</v>
      </c>
      <c r="H542" s="76">
        <f>H543+H549+H552</f>
        <v>13410.9</v>
      </c>
      <c r="I542" s="76">
        <f aca="true" t="shared" si="230" ref="I542:S542">I543+I549+I552</f>
        <v>13076.099999999999</v>
      </c>
      <c r="J542" s="76">
        <f t="shared" si="230"/>
        <v>3027.69</v>
      </c>
      <c r="K542" s="76">
        <f t="shared" si="230"/>
        <v>1886.5</v>
      </c>
      <c r="L542" s="114">
        <f t="shared" si="230"/>
        <v>5979.92</v>
      </c>
      <c r="M542" s="114">
        <f t="shared" si="230"/>
        <v>4660.7</v>
      </c>
      <c r="N542" s="114">
        <f t="shared" si="230"/>
        <v>10569.35</v>
      </c>
      <c r="O542" s="114">
        <f t="shared" si="230"/>
        <v>7661.51</v>
      </c>
      <c r="P542" s="114">
        <f t="shared" si="230"/>
        <v>14032.09</v>
      </c>
      <c r="Q542" s="114">
        <f t="shared" si="230"/>
        <v>13813.46</v>
      </c>
      <c r="R542" s="114">
        <f t="shared" si="230"/>
        <v>11847.2</v>
      </c>
      <c r="S542" s="114">
        <f t="shared" si="230"/>
        <v>11847.2</v>
      </c>
      <c r="T542" s="38"/>
    </row>
    <row r="543" spans="1:20" s="72" customFormat="1" ht="21" customHeight="1">
      <c r="A543" s="281" t="s">
        <v>526</v>
      </c>
      <c r="B543" s="281" t="s">
        <v>990</v>
      </c>
      <c r="C543" s="87" t="s">
        <v>23</v>
      </c>
      <c r="D543" s="64" t="s">
        <v>368</v>
      </c>
      <c r="E543" s="64" t="s">
        <v>387</v>
      </c>
      <c r="F543" s="64" t="s">
        <v>388</v>
      </c>
      <c r="G543" s="64"/>
      <c r="H543" s="38">
        <f>SUM(H545:H548)</f>
        <v>13300.9</v>
      </c>
      <c r="I543" s="38">
        <f aca="true" t="shared" si="231" ref="I543:S543">SUM(I545:I548)</f>
        <v>12966.099999999999</v>
      </c>
      <c r="J543" s="38">
        <f t="shared" si="231"/>
        <v>2917.69</v>
      </c>
      <c r="K543" s="38">
        <f t="shared" si="231"/>
        <v>1886.5</v>
      </c>
      <c r="L543" s="47">
        <f t="shared" si="231"/>
        <v>5869.92</v>
      </c>
      <c r="M543" s="47">
        <f t="shared" si="231"/>
        <v>4605.7</v>
      </c>
      <c r="N543" s="47">
        <f t="shared" si="231"/>
        <v>10459.35</v>
      </c>
      <c r="O543" s="47">
        <f t="shared" si="231"/>
        <v>7575.21</v>
      </c>
      <c r="P543" s="47">
        <f t="shared" si="231"/>
        <v>13945.79</v>
      </c>
      <c r="Q543" s="47">
        <f t="shared" si="231"/>
        <v>13727.16</v>
      </c>
      <c r="R543" s="47">
        <f t="shared" si="231"/>
        <v>11847.2</v>
      </c>
      <c r="S543" s="47">
        <f t="shared" si="231"/>
        <v>11847.2</v>
      </c>
      <c r="T543" s="38"/>
    </row>
    <row r="544" spans="1:20" s="72" customFormat="1" ht="22.5">
      <c r="A544" s="282"/>
      <c r="B544" s="282"/>
      <c r="C544" s="87" t="s">
        <v>36</v>
      </c>
      <c r="D544" s="64"/>
      <c r="E544" s="64"/>
      <c r="F544" s="64"/>
      <c r="G544" s="64"/>
      <c r="H544" s="38"/>
      <c r="I544" s="38"/>
      <c r="J544" s="75"/>
      <c r="K544" s="75"/>
      <c r="L544" s="92"/>
      <c r="M544" s="92"/>
      <c r="N544" s="92"/>
      <c r="O544" s="92"/>
      <c r="P544" s="92"/>
      <c r="Q544" s="92"/>
      <c r="R544" s="47"/>
      <c r="S544" s="47"/>
      <c r="T544" s="38"/>
    </row>
    <row r="545" spans="1:251" s="72" customFormat="1" ht="33.75" customHeight="1">
      <c r="A545" s="282"/>
      <c r="B545" s="282"/>
      <c r="C545" s="232" t="s">
        <v>379</v>
      </c>
      <c r="D545" s="221" t="s">
        <v>368</v>
      </c>
      <c r="E545" s="221" t="s">
        <v>387</v>
      </c>
      <c r="F545" s="221" t="s">
        <v>388</v>
      </c>
      <c r="G545" s="64" t="s">
        <v>661</v>
      </c>
      <c r="H545" s="38">
        <v>83</v>
      </c>
      <c r="I545" s="38">
        <v>83</v>
      </c>
      <c r="J545" s="75">
        <v>24.9</v>
      </c>
      <c r="K545" s="75">
        <v>22.7</v>
      </c>
      <c r="L545" s="92">
        <v>49.9</v>
      </c>
      <c r="M545" s="92">
        <v>40.1</v>
      </c>
      <c r="N545" s="92">
        <v>75.73</v>
      </c>
      <c r="O545" s="92">
        <v>52.83</v>
      </c>
      <c r="P545" s="92">
        <v>86.89</v>
      </c>
      <c r="Q545" s="92">
        <v>86.89</v>
      </c>
      <c r="R545" s="47">
        <v>0</v>
      </c>
      <c r="S545" s="47">
        <v>0</v>
      </c>
      <c r="T545" s="38"/>
      <c r="IQ545" s="72">
        <v>211</v>
      </c>
    </row>
    <row r="546" spans="1:20" s="72" customFormat="1" ht="33.75" customHeight="1">
      <c r="A546" s="282"/>
      <c r="B546" s="282"/>
      <c r="C546" s="233"/>
      <c r="D546" s="222"/>
      <c r="E546" s="222"/>
      <c r="F546" s="222"/>
      <c r="G546" s="64" t="s">
        <v>660</v>
      </c>
      <c r="H546" s="38">
        <v>25.1</v>
      </c>
      <c r="I546" s="38">
        <v>25.1</v>
      </c>
      <c r="J546" s="75">
        <v>7.55</v>
      </c>
      <c r="K546" s="75">
        <v>6.8</v>
      </c>
      <c r="L546" s="92">
        <v>15.1</v>
      </c>
      <c r="M546" s="92">
        <v>12.1</v>
      </c>
      <c r="N546" s="92">
        <v>22.89</v>
      </c>
      <c r="O546" s="92">
        <v>15.96</v>
      </c>
      <c r="P546" s="92">
        <v>26.24</v>
      </c>
      <c r="Q546" s="92">
        <v>26.24</v>
      </c>
      <c r="R546" s="47">
        <v>0</v>
      </c>
      <c r="S546" s="47">
        <v>0</v>
      </c>
      <c r="T546" s="38"/>
    </row>
    <row r="547" spans="1:20" s="72" customFormat="1" ht="33.75" customHeight="1">
      <c r="A547" s="282"/>
      <c r="B547" s="282"/>
      <c r="C547" s="233"/>
      <c r="D547" s="222"/>
      <c r="E547" s="222"/>
      <c r="F547" s="222"/>
      <c r="G547" s="64" t="s">
        <v>372</v>
      </c>
      <c r="H547" s="38">
        <v>23.2</v>
      </c>
      <c r="I547" s="38">
        <v>23.2</v>
      </c>
      <c r="J547" s="75">
        <v>4.88</v>
      </c>
      <c r="K547" s="75">
        <v>2</v>
      </c>
      <c r="L547" s="92">
        <v>9.75</v>
      </c>
      <c r="M547" s="92">
        <v>5</v>
      </c>
      <c r="N547" s="92">
        <v>14.63</v>
      </c>
      <c r="O547" s="92">
        <v>7.98</v>
      </c>
      <c r="P547" s="92">
        <v>37.87</v>
      </c>
      <c r="Q547" s="92">
        <v>37.87</v>
      </c>
      <c r="R547" s="47">
        <v>0</v>
      </c>
      <c r="S547" s="47">
        <v>0</v>
      </c>
      <c r="T547" s="38"/>
    </row>
    <row r="548" spans="1:20" s="72" customFormat="1" ht="29.25" customHeight="1">
      <c r="A548" s="283"/>
      <c r="B548" s="283"/>
      <c r="C548" s="234"/>
      <c r="D548" s="223"/>
      <c r="E548" s="223"/>
      <c r="F548" s="223"/>
      <c r="G548" s="64" t="s">
        <v>389</v>
      </c>
      <c r="H548" s="38">
        <v>13169.6</v>
      </c>
      <c r="I548" s="38">
        <v>12834.8</v>
      </c>
      <c r="J548" s="75">
        <v>2880.36</v>
      </c>
      <c r="K548" s="75">
        <v>1855</v>
      </c>
      <c r="L548" s="92">
        <v>5795.17</v>
      </c>
      <c r="M548" s="92">
        <v>4548.5</v>
      </c>
      <c r="N548" s="92">
        <v>10346.1</v>
      </c>
      <c r="O548" s="92">
        <v>7498.44</v>
      </c>
      <c r="P548" s="92">
        <v>13794.79</v>
      </c>
      <c r="Q548" s="92">
        <v>13576.16</v>
      </c>
      <c r="R548" s="47">
        <v>11847.2</v>
      </c>
      <c r="S548" s="47">
        <v>11847.2</v>
      </c>
      <c r="T548" s="38"/>
    </row>
    <row r="549" spans="1:20" s="72" customFormat="1" ht="21" customHeight="1">
      <c r="A549" s="281" t="s">
        <v>701</v>
      </c>
      <c r="B549" s="281" t="s">
        <v>702</v>
      </c>
      <c r="C549" s="87" t="s">
        <v>23</v>
      </c>
      <c r="D549" s="64" t="s">
        <v>65</v>
      </c>
      <c r="E549" s="64" t="s">
        <v>163</v>
      </c>
      <c r="F549" s="64" t="s">
        <v>703</v>
      </c>
      <c r="G549" s="64"/>
      <c r="H549" s="38">
        <f>H551</f>
        <v>87.4</v>
      </c>
      <c r="I549" s="38">
        <f aca="true" t="shared" si="232" ref="I549:S549">I551</f>
        <v>87.4</v>
      </c>
      <c r="J549" s="38">
        <f t="shared" si="232"/>
        <v>55</v>
      </c>
      <c r="K549" s="38">
        <f t="shared" si="232"/>
        <v>0</v>
      </c>
      <c r="L549" s="47">
        <f t="shared" si="232"/>
        <v>55</v>
      </c>
      <c r="M549" s="47">
        <f t="shared" si="232"/>
        <v>55</v>
      </c>
      <c r="N549" s="47">
        <f t="shared" si="232"/>
        <v>55</v>
      </c>
      <c r="O549" s="47">
        <f t="shared" si="232"/>
        <v>55</v>
      </c>
      <c r="P549" s="47">
        <f t="shared" si="232"/>
        <v>55</v>
      </c>
      <c r="Q549" s="47">
        <f t="shared" si="232"/>
        <v>55</v>
      </c>
      <c r="R549" s="47">
        <f t="shared" si="232"/>
        <v>0</v>
      </c>
      <c r="S549" s="47">
        <f t="shared" si="232"/>
        <v>0</v>
      </c>
      <c r="T549" s="38"/>
    </row>
    <row r="550" spans="1:20" s="72" customFormat="1" ht="22.5">
      <c r="A550" s="282"/>
      <c r="B550" s="282"/>
      <c r="C550" s="87" t="s">
        <v>36</v>
      </c>
      <c r="D550" s="64"/>
      <c r="E550" s="64"/>
      <c r="F550" s="64"/>
      <c r="G550" s="64"/>
      <c r="H550" s="38"/>
      <c r="I550" s="38"/>
      <c r="J550" s="75"/>
      <c r="K550" s="75"/>
      <c r="L550" s="92"/>
      <c r="M550" s="92"/>
      <c r="N550" s="92"/>
      <c r="O550" s="92"/>
      <c r="P550" s="92"/>
      <c r="Q550" s="92"/>
      <c r="R550" s="47"/>
      <c r="S550" s="47"/>
      <c r="T550" s="38"/>
    </row>
    <row r="551" spans="1:20" s="72" customFormat="1" ht="56.25">
      <c r="A551" s="282"/>
      <c r="B551" s="282"/>
      <c r="C551" s="87" t="s">
        <v>158</v>
      </c>
      <c r="D551" s="64" t="s">
        <v>65</v>
      </c>
      <c r="E551" s="64" t="s">
        <v>163</v>
      </c>
      <c r="F551" s="64" t="s">
        <v>703</v>
      </c>
      <c r="G551" s="64" t="s">
        <v>372</v>
      </c>
      <c r="H551" s="38">
        <v>87.4</v>
      </c>
      <c r="I551" s="38">
        <v>87.4</v>
      </c>
      <c r="J551" s="75">
        <v>55</v>
      </c>
      <c r="K551" s="75">
        <v>0</v>
      </c>
      <c r="L551" s="92">
        <v>55</v>
      </c>
      <c r="M551" s="92">
        <v>55</v>
      </c>
      <c r="N551" s="92">
        <v>55</v>
      </c>
      <c r="O551" s="92">
        <v>55</v>
      </c>
      <c r="P551" s="92">
        <v>55</v>
      </c>
      <c r="Q551" s="92">
        <v>55</v>
      </c>
      <c r="R551" s="47">
        <v>0</v>
      </c>
      <c r="S551" s="47">
        <v>0</v>
      </c>
      <c r="T551" s="38"/>
    </row>
    <row r="552" spans="1:20" s="72" customFormat="1" ht="21" customHeight="1">
      <c r="A552" s="281" t="s">
        <v>636</v>
      </c>
      <c r="B552" s="281" t="s">
        <v>702</v>
      </c>
      <c r="C552" s="87" t="s">
        <v>23</v>
      </c>
      <c r="D552" s="64" t="s">
        <v>65</v>
      </c>
      <c r="E552" s="64" t="s">
        <v>66</v>
      </c>
      <c r="F552" s="64" t="s">
        <v>703</v>
      </c>
      <c r="G552" s="64"/>
      <c r="H552" s="38">
        <f>H554</f>
        <v>22.6</v>
      </c>
      <c r="I552" s="38">
        <f aca="true" t="shared" si="233" ref="I552:S552">I554</f>
        <v>22.6</v>
      </c>
      <c r="J552" s="38">
        <f t="shared" si="233"/>
        <v>55</v>
      </c>
      <c r="K552" s="38">
        <f t="shared" si="233"/>
        <v>0</v>
      </c>
      <c r="L552" s="47">
        <f t="shared" si="233"/>
        <v>55</v>
      </c>
      <c r="M552" s="47">
        <f t="shared" si="233"/>
        <v>0</v>
      </c>
      <c r="N552" s="47">
        <f t="shared" si="233"/>
        <v>55</v>
      </c>
      <c r="O552" s="47">
        <f t="shared" si="233"/>
        <v>31.3</v>
      </c>
      <c r="P552" s="47">
        <f t="shared" si="233"/>
        <v>31.3</v>
      </c>
      <c r="Q552" s="47">
        <f t="shared" si="233"/>
        <v>31.3</v>
      </c>
      <c r="R552" s="47">
        <f t="shared" si="233"/>
        <v>0</v>
      </c>
      <c r="S552" s="47">
        <f t="shared" si="233"/>
        <v>0</v>
      </c>
      <c r="T552" s="38"/>
    </row>
    <row r="553" spans="1:20" s="72" customFormat="1" ht="22.5">
      <c r="A553" s="282"/>
      <c r="B553" s="282"/>
      <c r="C553" s="87" t="s">
        <v>36</v>
      </c>
      <c r="D553" s="64"/>
      <c r="E553" s="64"/>
      <c r="F553" s="64"/>
      <c r="G553" s="64"/>
      <c r="H553" s="38"/>
      <c r="I553" s="38"/>
      <c r="J553" s="75"/>
      <c r="K553" s="75"/>
      <c r="L553" s="92"/>
      <c r="M553" s="92"/>
      <c r="N553" s="92"/>
      <c r="O553" s="92"/>
      <c r="P553" s="92"/>
      <c r="Q553" s="92"/>
      <c r="R553" s="47"/>
      <c r="S553" s="47"/>
      <c r="T553" s="38"/>
    </row>
    <row r="554" spans="1:20" s="72" customFormat="1" ht="56.25">
      <c r="A554" s="282"/>
      <c r="B554" s="282"/>
      <c r="C554" s="87" t="s">
        <v>158</v>
      </c>
      <c r="D554" s="64" t="s">
        <v>65</v>
      </c>
      <c r="E554" s="64" t="s">
        <v>66</v>
      </c>
      <c r="F554" s="64" t="s">
        <v>703</v>
      </c>
      <c r="G554" s="64" t="s">
        <v>372</v>
      </c>
      <c r="H554" s="38">
        <v>22.6</v>
      </c>
      <c r="I554" s="38">
        <v>22.6</v>
      </c>
      <c r="J554" s="75">
        <v>55</v>
      </c>
      <c r="K554" s="75">
        <v>0</v>
      </c>
      <c r="L554" s="92">
        <v>55</v>
      </c>
      <c r="M554" s="92">
        <v>0</v>
      </c>
      <c r="N554" s="92">
        <v>55</v>
      </c>
      <c r="O554" s="92">
        <v>31.3</v>
      </c>
      <c r="P554" s="92">
        <v>31.3</v>
      </c>
      <c r="Q554" s="92">
        <v>31.3</v>
      </c>
      <c r="R554" s="47">
        <v>0</v>
      </c>
      <c r="S554" s="47">
        <v>0</v>
      </c>
      <c r="T554" s="38"/>
    </row>
    <row r="555" spans="1:20" s="72" customFormat="1" ht="21">
      <c r="A555" s="265" t="s">
        <v>40</v>
      </c>
      <c r="B555" s="265" t="s">
        <v>390</v>
      </c>
      <c r="C555" s="85" t="s">
        <v>23</v>
      </c>
      <c r="D555" s="124"/>
      <c r="E555" s="124"/>
      <c r="F555" s="124"/>
      <c r="G555" s="124"/>
      <c r="H555" s="130">
        <f>H557</f>
        <v>4707.1</v>
      </c>
      <c r="I555" s="130">
        <f aca="true" t="shared" si="234" ref="I555:S555">I557</f>
        <v>4685.5</v>
      </c>
      <c r="J555" s="130">
        <f t="shared" si="234"/>
        <v>5049.2</v>
      </c>
      <c r="K555" s="130">
        <f t="shared" si="234"/>
        <v>719.5000000000001</v>
      </c>
      <c r="L555" s="67">
        <f t="shared" si="234"/>
        <v>5024.2</v>
      </c>
      <c r="M555" s="67">
        <f t="shared" si="234"/>
        <v>1902.4000000000003</v>
      </c>
      <c r="N555" s="67">
        <f t="shared" si="234"/>
        <v>5063.3</v>
      </c>
      <c r="O555" s="67">
        <f t="shared" si="234"/>
        <v>3285.8</v>
      </c>
      <c r="P555" s="67">
        <f t="shared" si="234"/>
        <v>5007</v>
      </c>
      <c r="Q555" s="67">
        <f t="shared" si="234"/>
        <v>5006.2</v>
      </c>
      <c r="R555" s="67">
        <f t="shared" si="234"/>
        <v>5016.4</v>
      </c>
      <c r="S555" s="67">
        <f t="shared" si="234"/>
        <v>4956.6</v>
      </c>
      <c r="T555" s="38"/>
    </row>
    <row r="556" spans="1:20" s="72" customFormat="1" ht="21">
      <c r="A556" s="266"/>
      <c r="B556" s="266"/>
      <c r="C556" s="85" t="s">
        <v>36</v>
      </c>
      <c r="D556" s="124"/>
      <c r="E556" s="124"/>
      <c r="F556" s="124"/>
      <c r="G556" s="124"/>
      <c r="H556" s="76"/>
      <c r="I556" s="76"/>
      <c r="J556" s="131"/>
      <c r="K556" s="76"/>
      <c r="L556" s="114"/>
      <c r="M556" s="114"/>
      <c r="N556" s="114"/>
      <c r="O556" s="114"/>
      <c r="P556" s="114"/>
      <c r="Q556" s="114"/>
      <c r="R556" s="114"/>
      <c r="S556" s="114"/>
      <c r="T556" s="38"/>
    </row>
    <row r="557" spans="1:20" s="72" customFormat="1" ht="31.5">
      <c r="A557" s="267"/>
      <c r="B557" s="267"/>
      <c r="C557" s="85" t="s">
        <v>379</v>
      </c>
      <c r="D557" s="124" t="s">
        <v>368</v>
      </c>
      <c r="E557" s="124" t="s">
        <v>270</v>
      </c>
      <c r="F557" s="124" t="s">
        <v>270</v>
      </c>
      <c r="G557" s="124" t="s">
        <v>270</v>
      </c>
      <c r="H557" s="130">
        <f>H558+H567+H579</f>
        <v>4707.1</v>
      </c>
      <c r="I557" s="130">
        <f aca="true" t="shared" si="235" ref="I557:S557">I558+I567+I579</f>
        <v>4685.5</v>
      </c>
      <c r="J557" s="130">
        <f t="shared" si="235"/>
        <v>5049.2</v>
      </c>
      <c r="K557" s="130">
        <f t="shared" si="235"/>
        <v>719.5000000000001</v>
      </c>
      <c r="L557" s="130">
        <f t="shared" si="235"/>
        <v>5024.2</v>
      </c>
      <c r="M557" s="130">
        <f t="shared" si="235"/>
        <v>1902.4000000000003</v>
      </c>
      <c r="N557" s="130">
        <f t="shared" si="235"/>
        <v>5063.3</v>
      </c>
      <c r="O557" s="130">
        <f t="shared" si="235"/>
        <v>3285.8</v>
      </c>
      <c r="P557" s="130">
        <f t="shared" si="235"/>
        <v>5007</v>
      </c>
      <c r="Q557" s="130">
        <f t="shared" si="235"/>
        <v>5006.2</v>
      </c>
      <c r="R557" s="130">
        <f t="shared" si="235"/>
        <v>5016.4</v>
      </c>
      <c r="S557" s="130">
        <f t="shared" si="235"/>
        <v>4956.6</v>
      </c>
      <c r="T557" s="38"/>
    </row>
    <row r="558" spans="1:20" s="72" customFormat="1" ht="22.5">
      <c r="A558" s="256" t="s">
        <v>488</v>
      </c>
      <c r="B558" s="256" t="s">
        <v>489</v>
      </c>
      <c r="C558" s="86" t="s">
        <v>23</v>
      </c>
      <c r="D558" s="125"/>
      <c r="E558" s="125"/>
      <c r="F558" s="125"/>
      <c r="G558" s="125"/>
      <c r="H558" s="132">
        <f>H560</f>
        <v>197.4</v>
      </c>
      <c r="I558" s="132">
        <f aca="true" t="shared" si="236" ref="I558:S558">I560</f>
        <v>197.4</v>
      </c>
      <c r="J558" s="132">
        <f t="shared" si="236"/>
        <v>162.5</v>
      </c>
      <c r="K558" s="132">
        <f t="shared" si="236"/>
        <v>18.1</v>
      </c>
      <c r="L558" s="133">
        <f t="shared" si="236"/>
        <v>137.5</v>
      </c>
      <c r="M558" s="133">
        <f t="shared" si="236"/>
        <v>42.4</v>
      </c>
      <c r="N558" s="133">
        <f t="shared" si="236"/>
        <v>137.5</v>
      </c>
      <c r="O558" s="133">
        <f t="shared" si="236"/>
        <v>69.5</v>
      </c>
      <c r="P558" s="133">
        <f t="shared" si="236"/>
        <v>81.1</v>
      </c>
      <c r="Q558" s="133">
        <f t="shared" si="236"/>
        <v>81.1</v>
      </c>
      <c r="R558" s="133">
        <f t="shared" si="236"/>
        <v>35</v>
      </c>
      <c r="S558" s="133">
        <f t="shared" si="236"/>
        <v>4.8</v>
      </c>
      <c r="T558" s="38"/>
    </row>
    <row r="559" spans="1:20" s="72" customFormat="1" ht="22.5">
      <c r="A559" s="257"/>
      <c r="B559" s="257"/>
      <c r="C559" s="86" t="s">
        <v>36</v>
      </c>
      <c r="D559" s="125"/>
      <c r="E559" s="125"/>
      <c r="F559" s="125"/>
      <c r="G559" s="125"/>
      <c r="H559" s="126"/>
      <c r="I559" s="126"/>
      <c r="J559" s="134"/>
      <c r="K559" s="126"/>
      <c r="L559" s="127"/>
      <c r="M559" s="127"/>
      <c r="N559" s="127"/>
      <c r="O559" s="127"/>
      <c r="P559" s="127"/>
      <c r="Q559" s="127"/>
      <c r="R559" s="127"/>
      <c r="S559" s="127"/>
      <c r="T559" s="38"/>
    </row>
    <row r="560" spans="1:20" s="72" customFormat="1" ht="39.75" customHeight="1">
      <c r="A560" s="258"/>
      <c r="B560" s="258"/>
      <c r="C560" s="86" t="s">
        <v>379</v>
      </c>
      <c r="D560" s="125" t="s">
        <v>368</v>
      </c>
      <c r="E560" s="125" t="s">
        <v>270</v>
      </c>
      <c r="F560" s="125" t="s">
        <v>270</v>
      </c>
      <c r="G560" s="125" t="s">
        <v>270</v>
      </c>
      <c r="H560" s="132">
        <f>H561+H564</f>
        <v>197.4</v>
      </c>
      <c r="I560" s="132">
        <f aca="true" t="shared" si="237" ref="I560:S560">I561+I564</f>
        <v>197.4</v>
      </c>
      <c r="J560" s="132">
        <f t="shared" si="237"/>
        <v>162.5</v>
      </c>
      <c r="K560" s="132">
        <f t="shared" si="237"/>
        <v>18.1</v>
      </c>
      <c r="L560" s="133">
        <f t="shared" si="237"/>
        <v>137.5</v>
      </c>
      <c r="M560" s="133">
        <f t="shared" si="237"/>
        <v>42.4</v>
      </c>
      <c r="N560" s="133">
        <f t="shared" si="237"/>
        <v>137.5</v>
      </c>
      <c r="O560" s="133">
        <f t="shared" si="237"/>
        <v>69.5</v>
      </c>
      <c r="P560" s="133">
        <f t="shared" si="237"/>
        <v>81.1</v>
      </c>
      <c r="Q560" s="133">
        <f t="shared" si="237"/>
        <v>81.1</v>
      </c>
      <c r="R560" s="133">
        <f t="shared" si="237"/>
        <v>35</v>
      </c>
      <c r="S560" s="133">
        <f t="shared" si="237"/>
        <v>4.8</v>
      </c>
      <c r="T560" s="38"/>
    </row>
    <row r="561" spans="1:20" s="72" customFormat="1" ht="22.5">
      <c r="A561" s="236"/>
      <c r="B561" s="224" t="s">
        <v>826</v>
      </c>
      <c r="C561" s="87" t="s">
        <v>23</v>
      </c>
      <c r="D561" s="64" t="s">
        <v>368</v>
      </c>
      <c r="E561" s="64" t="s">
        <v>391</v>
      </c>
      <c r="F561" s="64" t="s">
        <v>392</v>
      </c>
      <c r="G561" s="64"/>
      <c r="H561" s="59">
        <f>H563</f>
        <v>197.4</v>
      </c>
      <c r="I561" s="38">
        <f>I563</f>
        <v>197.4</v>
      </c>
      <c r="J561" s="38">
        <f aca="true" t="shared" si="238" ref="J561:S561">J563</f>
        <v>162.5</v>
      </c>
      <c r="K561" s="38">
        <f t="shared" si="238"/>
        <v>18.1</v>
      </c>
      <c r="L561" s="47">
        <f t="shared" si="238"/>
        <v>137.5</v>
      </c>
      <c r="M561" s="47">
        <f t="shared" si="238"/>
        <v>42.4</v>
      </c>
      <c r="N561" s="47">
        <f t="shared" si="238"/>
        <v>137.5</v>
      </c>
      <c r="O561" s="47">
        <f t="shared" si="238"/>
        <v>69.5</v>
      </c>
      <c r="P561" s="47">
        <f t="shared" si="238"/>
        <v>81.1</v>
      </c>
      <c r="Q561" s="47">
        <f t="shared" si="238"/>
        <v>81.1</v>
      </c>
      <c r="R561" s="47">
        <f t="shared" si="238"/>
        <v>35</v>
      </c>
      <c r="S561" s="47">
        <f t="shared" si="238"/>
        <v>4.8</v>
      </c>
      <c r="T561" s="38"/>
    </row>
    <row r="562" spans="1:20" s="72" customFormat="1" ht="22.5">
      <c r="A562" s="237"/>
      <c r="B562" s="225"/>
      <c r="C562" s="87" t="s">
        <v>36</v>
      </c>
      <c r="D562" s="64"/>
      <c r="E562" s="64"/>
      <c r="F562" s="64"/>
      <c r="G562" s="64"/>
      <c r="H562" s="64"/>
      <c r="I562" s="38"/>
      <c r="J562" s="78"/>
      <c r="K562" s="38"/>
      <c r="L562" s="109"/>
      <c r="M562" s="47"/>
      <c r="N562" s="109"/>
      <c r="O562" s="47"/>
      <c r="P562" s="47"/>
      <c r="Q562" s="47"/>
      <c r="R562" s="47"/>
      <c r="S562" s="47"/>
      <c r="T562" s="38"/>
    </row>
    <row r="563" spans="1:20" s="72" customFormat="1" ht="36" customHeight="1">
      <c r="A563" s="238"/>
      <c r="B563" s="235"/>
      <c r="C563" s="87" t="s">
        <v>379</v>
      </c>
      <c r="D563" s="64" t="s">
        <v>368</v>
      </c>
      <c r="E563" s="64" t="s">
        <v>391</v>
      </c>
      <c r="F563" s="64" t="s">
        <v>392</v>
      </c>
      <c r="G563" s="64" t="s">
        <v>389</v>
      </c>
      <c r="H563" s="59">
        <v>197.4</v>
      </c>
      <c r="I563" s="38">
        <v>197.4</v>
      </c>
      <c r="J563" s="78">
        <v>162.5</v>
      </c>
      <c r="K563" s="38">
        <v>18.1</v>
      </c>
      <c r="L563" s="109">
        <v>137.5</v>
      </c>
      <c r="M563" s="47">
        <v>42.4</v>
      </c>
      <c r="N563" s="109">
        <v>137.5</v>
      </c>
      <c r="O563" s="47">
        <v>69.5</v>
      </c>
      <c r="P563" s="47">
        <v>81.1</v>
      </c>
      <c r="Q563" s="47">
        <v>81.1</v>
      </c>
      <c r="R563" s="47">
        <v>35</v>
      </c>
      <c r="S563" s="47">
        <v>4.8</v>
      </c>
      <c r="T563" s="38"/>
    </row>
    <row r="564" spans="1:20" s="72" customFormat="1" ht="22.5" customHeight="1">
      <c r="A564" s="236"/>
      <c r="B564" s="224" t="s">
        <v>827</v>
      </c>
      <c r="C564" s="87" t="s">
        <v>23</v>
      </c>
      <c r="D564" s="64" t="s">
        <v>368</v>
      </c>
      <c r="E564" s="64" t="s">
        <v>391</v>
      </c>
      <c r="F564" s="64" t="s">
        <v>392</v>
      </c>
      <c r="G564" s="64"/>
      <c r="H564" s="59">
        <f>H566</f>
        <v>0</v>
      </c>
      <c r="I564" s="59">
        <f aca="true" t="shared" si="239" ref="I564:S564">I566</f>
        <v>0</v>
      </c>
      <c r="J564" s="59">
        <f t="shared" si="239"/>
        <v>0</v>
      </c>
      <c r="K564" s="59">
        <f t="shared" si="239"/>
        <v>0</v>
      </c>
      <c r="L564" s="60">
        <f t="shared" si="239"/>
        <v>0</v>
      </c>
      <c r="M564" s="60">
        <f t="shared" si="239"/>
        <v>0</v>
      </c>
      <c r="N564" s="60">
        <f t="shared" si="239"/>
        <v>0</v>
      </c>
      <c r="O564" s="60">
        <f t="shared" si="239"/>
        <v>0</v>
      </c>
      <c r="P564" s="60">
        <f t="shared" si="239"/>
        <v>0</v>
      </c>
      <c r="Q564" s="60">
        <f t="shared" si="239"/>
        <v>0</v>
      </c>
      <c r="R564" s="60">
        <f t="shared" si="239"/>
        <v>0</v>
      </c>
      <c r="S564" s="60">
        <f t="shared" si="239"/>
        <v>0</v>
      </c>
      <c r="T564" s="38"/>
    </row>
    <row r="565" spans="1:20" s="72" customFormat="1" ht="22.5">
      <c r="A565" s="237"/>
      <c r="B565" s="225"/>
      <c r="C565" s="87" t="s">
        <v>36</v>
      </c>
      <c r="D565" s="64"/>
      <c r="E565" s="64"/>
      <c r="F565" s="64"/>
      <c r="G565" s="64"/>
      <c r="H565" s="64"/>
      <c r="I565" s="38"/>
      <c r="J565" s="38"/>
      <c r="K565" s="38"/>
      <c r="L565" s="47"/>
      <c r="M565" s="47"/>
      <c r="N565" s="47"/>
      <c r="O565" s="47"/>
      <c r="P565" s="47"/>
      <c r="Q565" s="47"/>
      <c r="R565" s="47"/>
      <c r="S565" s="47"/>
      <c r="T565" s="38"/>
    </row>
    <row r="566" spans="1:20" s="72" customFormat="1" ht="33.75">
      <c r="A566" s="238"/>
      <c r="B566" s="235"/>
      <c r="C566" s="87" t="s">
        <v>379</v>
      </c>
      <c r="D566" s="64" t="s">
        <v>368</v>
      </c>
      <c r="E566" s="64" t="s">
        <v>391</v>
      </c>
      <c r="F566" s="64" t="s">
        <v>392</v>
      </c>
      <c r="G566" s="64" t="s">
        <v>389</v>
      </c>
      <c r="H566" s="59">
        <v>0</v>
      </c>
      <c r="I566" s="38">
        <v>0</v>
      </c>
      <c r="J566" s="38">
        <v>0</v>
      </c>
      <c r="K566" s="38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38"/>
    </row>
    <row r="567" spans="1:20" s="72" customFormat="1" ht="22.5">
      <c r="A567" s="277" t="s">
        <v>490</v>
      </c>
      <c r="B567" s="277" t="s">
        <v>491</v>
      </c>
      <c r="C567" s="86" t="s">
        <v>23</v>
      </c>
      <c r="D567" s="125"/>
      <c r="E567" s="125"/>
      <c r="F567" s="125"/>
      <c r="G567" s="125"/>
      <c r="H567" s="132">
        <f>H569</f>
        <v>590.7</v>
      </c>
      <c r="I567" s="132">
        <f aca="true" t="shared" si="240" ref="I567:S567">I569</f>
        <v>569.1</v>
      </c>
      <c r="J567" s="132">
        <f t="shared" si="240"/>
        <v>642</v>
      </c>
      <c r="K567" s="132">
        <f t="shared" si="240"/>
        <v>0</v>
      </c>
      <c r="L567" s="133">
        <f t="shared" si="240"/>
        <v>642</v>
      </c>
      <c r="M567" s="133">
        <f t="shared" si="240"/>
        <v>0</v>
      </c>
      <c r="N567" s="133">
        <f t="shared" si="240"/>
        <v>642</v>
      </c>
      <c r="O567" s="133">
        <f t="shared" si="240"/>
        <v>352.4</v>
      </c>
      <c r="P567" s="133">
        <f t="shared" si="240"/>
        <v>642</v>
      </c>
      <c r="Q567" s="133">
        <f t="shared" si="240"/>
        <v>641.2</v>
      </c>
      <c r="R567" s="133">
        <f t="shared" si="240"/>
        <v>642</v>
      </c>
      <c r="S567" s="133">
        <f t="shared" si="240"/>
        <v>642</v>
      </c>
      <c r="T567" s="38"/>
    </row>
    <row r="568" spans="1:20" s="72" customFormat="1" ht="22.5">
      <c r="A568" s="278"/>
      <c r="B568" s="278"/>
      <c r="C568" s="86" t="s">
        <v>36</v>
      </c>
      <c r="D568" s="125"/>
      <c r="E568" s="125"/>
      <c r="F568" s="125"/>
      <c r="G568" s="125"/>
      <c r="H568" s="125"/>
      <c r="I568" s="126"/>
      <c r="J568" s="134"/>
      <c r="K568" s="134"/>
      <c r="L568" s="135"/>
      <c r="M568" s="135"/>
      <c r="N568" s="47"/>
      <c r="O568" s="127"/>
      <c r="P568" s="127"/>
      <c r="Q568" s="127"/>
      <c r="R568" s="135"/>
      <c r="S568" s="135"/>
      <c r="T568" s="38"/>
    </row>
    <row r="569" spans="1:20" s="72" customFormat="1" ht="33.75">
      <c r="A569" s="279"/>
      <c r="B569" s="279"/>
      <c r="C569" s="86" t="s">
        <v>379</v>
      </c>
      <c r="D569" s="125" t="s">
        <v>368</v>
      </c>
      <c r="E569" s="125" t="s">
        <v>270</v>
      </c>
      <c r="F569" s="125" t="s">
        <v>270</v>
      </c>
      <c r="G569" s="125" t="s">
        <v>270</v>
      </c>
      <c r="H569" s="132">
        <f>H570+H573+H576</f>
        <v>590.7</v>
      </c>
      <c r="I569" s="132">
        <f aca="true" t="shared" si="241" ref="I569:S569">I570+I573+I576</f>
        <v>569.1</v>
      </c>
      <c r="J569" s="132">
        <f t="shared" si="241"/>
        <v>642</v>
      </c>
      <c r="K569" s="132">
        <f t="shared" si="241"/>
        <v>0</v>
      </c>
      <c r="L569" s="133">
        <f t="shared" si="241"/>
        <v>642</v>
      </c>
      <c r="M569" s="133">
        <f t="shared" si="241"/>
        <v>0</v>
      </c>
      <c r="N569" s="133">
        <f t="shared" si="241"/>
        <v>642</v>
      </c>
      <c r="O569" s="133">
        <f t="shared" si="241"/>
        <v>352.4</v>
      </c>
      <c r="P569" s="133">
        <f t="shared" si="241"/>
        <v>642</v>
      </c>
      <c r="Q569" s="133">
        <f t="shared" si="241"/>
        <v>641.2</v>
      </c>
      <c r="R569" s="133">
        <f t="shared" si="241"/>
        <v>642</v>
      </c>
      <c r="S569" s="133">
        <f t="shared" si="241"/>
        <v>642</v>
      </c>
      <c r="T569" s="38"/>
    </row>
    <row r="570" spans="1:20" s="72" customFormat="1" ht="22.5">
      <c r="A570" s="236"/>
      <c r="B570" s="224" t="s">
        <v>69</v>
      </c>
      <c r="C570" s="87" t="s">
        <v>23</v>
      </c>
      <c r="D570" s="64" t="s">
        <v>368</v>
      </c>
      <c r="E570" s="64" t="s">
        <v>375</v>
      </c>
      <c r="F570" s="64" t="s">
        <v>394</v>
      </c>
      <c r="G570" s="64"/>
      <c r="H570" s="59">
        <f>H572</f>
        <v>590.7</v>
      </c>
      <c r="I570" s="59">
        <f aca="true" t="shared" si="242" ref="I570:S570">I572</f>
        <v>569.1</v>
      </c>
      <c r="J570" s="59">
        <f t="shared" si="242"/>
        <v>642</v>
      </c>
      <c r="K570" s="59">
        <f t="shared" si="242"/>
        <v>0</v>
      </c>
      <c r="L570" s="60">
        <f t="shared" si="242"/>
        <v>642</v>
      </c>
      <c r="M570" s="60">
        <f t="shared" si="242"/>
        <v>0</v>
      </c>
      <c r="N570" s="60">
        <f t="shared" si="242"/>
        <v>642</v>
      </c>
      <c r="O570" s="60">
        <f t="shared" si="242"/>
        <v>352.4</v>
      </c>
      <c r="P570" s="60">
        <f t="shared" si="242"/>
        <v>642</v>
      </c>
      <c r="Q570" s="60">
        <f t="shared" si="242"/>
        <v>641.2</v>
      </c>
      <c r="R570" s="60">
        <f t="shared" si="242"/>
        <v>642</v>
      </c>
      <c r="S570" s="60">
        <f t="shared" si="242"/>
        <v>642</v>
      </c>
      <c r="T570" s="38"/>
    </row>
    <row r="571" spans="1:20" s="72" customFormat="1" ht="22.5">
      <c r="A571" s="237"/>
      <c r="B571" s="225"/>
      <c r="C571" s="87" t="s">
        <v>36</v>
      </c>
      <c r="D571" s="64"/>
      <c r="E571" s="64"/>
      <c r="F571" s="64"/>
      <c r="G571" s="64"/>
      <c r="H571" s="64"/>
      <c r="I571" s="38"/>
      <c r="J571" s="78"/>
      <c r="K571" s="78"/>
      <c r="L571" s="109"/>
      <c r="M571" s="109"/>
      <c r="N571" s="109"/>
      <c r="O571" s="109"/>
      <c r="P571" s="109"/>
      <c r="Q571" s="109"/>
      <c r="R571" s="109"/>
      <c r="S571" s="109"/>
      <c r="T571" s="38"/>
    </row>
    <row r="572" spans="1:20" s="72" customFormat="1" ht="33.75">
      <c r="A572" s="238"/>
      <c r="B572" s="235"/>
      <c r="C572" s="87" t="s">
        <v>379</v>
      </c>
      <c r="D572" s="64" t="s">
        <v>368</v>
      </c>
      <c r="E572" s="64" t="s">
        <v>375</v>
      </c>
      <c r="F572" s="64" t="s">
        <v>394</v>
      </c>
      <c r="G572" s="64" t="s">
        <v>372</v>
      </c>
      <c r="H572" s="59">
        <v>590.7</v>
      </c>
      <c r="I572" s="38">
        <v>569.1</v>
      </c>
      <c r="J572" s="78">
        <v>642</v>
      </c>
      <c r="K572" s="78">
        <v>0</v>
      </c>
      <c r="L572" s="109">
        <v>642</v>
      </c>
      <c r="M572" s="109">
        <v>0</v>
      </c>
      <c r="N572" s="109">
        <v>642</v>
      </c>
      <c r="O572" s="109">
        <v>352.4</v>
      </c>
      <c r="P572" s="109">
        <v>642</v>
      </c>
      <c r="Q572" s="109">
        <v>641.2</v>
      </c>
      <c r="R572" s="109">
        <v>642</v>
      </c>
      <c r="S572" s="109">
        <v>642</v>
      </c>
      <c r="T572" s="38"/>
    </row>
    <row r="573" spans="1:20" s="72" customFormat="1" ht="22.5" customHeight="1">
      <c r="A573" s="236"/>
      <c r="B573" s="224" t="s">
        <v>562</v>
      </c>
      <c r="C573" s="87" t="s">
        <v>23</v>
      </c>
      <c r="D573" s="64" t="s">
        <v>368</v>
      </c>
      <c r="E573" s="64" t="s">
        <v>76</v>
      </c>
      <c r="F573" s="64" t="s">
        <v>396</v>
      </c>
      <c r="G573" s="64"/>
      <c r="H573" s="59">
        <f>H575</f>
        <v>0</v>
      </c>
      <c r="I573" s="59">
        <f aca="true" t="shared" si="243" ref="I573:S573">I575</f>
        <v>0</v>
      </c>
      <c r="J573" s="59">
        <f t="shared" si="243"/>
        <v>0</v>
      </c>
      <c r="K573" s="59">
        <f t="shared" si="243"/>
        <v>0</v>
      </c>
      <c r="L573" s="60">
        <f t="shared" si="243"/>
        <v>0</v>
      </c>
      <c r="M573" s="60">
        <f t="shared" si="243"/>
        <v>0</v>
      </c>
      <c r="N573" s="60">
        <f t="shared" si="243"/>
        <v>0</v>
      </c>
      <c r="O573" s="60">
        <f t="shared" si="243"/>
        <v>0</v>
      </c>
      <c r="P573" s="60">
        <f t="shared" si="243"/>
        <v>0</v>
      </c>
      <c r="Q573" s="60">
        <f t="shared" si="243"/>
        <v>0</v>
      </c>
      <c r="R573" s="60">
        <f t="shared" si="243"/>
        <v>0</v>
      </c>
      <c r="S573" s="60">
        <f t="shared" si="243"/>
        <v>0</v>
      </c>
      <c r="T573" s="38"/>
    </row>
    <row r="574" spans="1:20" s="72" customFormat="1" ht="22.5">
      <c r="A574" s="237"/>
      <c r="B574" s="225"/>
      <c r="C574" s="87" t="s">
        <v>36</v>
      </c>
      <c r="D574" s="64"/>
      <c r="E574" s="64"/>
      <c r="F574" s="64"/>
      <c r="G574" s="64"/>
      <c r="H574" s="64"/>
      <c r="I574" s="38"/>
      <c r="J574" s="78"/>
      <c r="K574" s="78"/>
      <c r="L574" s="109"/>
      <c r="M574" s="109"/>
      <c r="N574" s="109"/>
      <c r="O574" s="109"/>
      <c r="P574" s="109"/>
      <c r="Q574" s="109"/>
      <c r="R574" s="109"/>
      <c r="S574" s="109"/>
      <c r="T574" s="38"/>
    </row>
    <row r="575" spans="1:20" s="72" customFormat="1" ht="33.75">
      <c r="A575" s="238"/>
      <c r="B575" s="235"/>
      <c r="C575" s="87" t="s">
        <v>379</v>
      </c>
      <c r="D575" s="64" t="s">
        <v>368</v>
      </c>
      <c r="E575" s="64" t="s">
        <v>76</v>
      </c>
      <c r="F575" s="64" t="s">
        <v>396</v>
      </c>
      <c r="G575" s="64" t="s">
        <v>395</v>
      </c>
      <c r="H575" s="59"/>
      <c r="I575" s="38"/>
      <c r="J575" s="78"/>
      <c r="K575" s="78"/>
      <c r="L575" s="109"/>
      <c r="M575" s="109"/>
      <c r="N575" s="109"/>
      <c r="O575" s="109"/>
      <c r="P575" s="109"/>
      <c r="Q575" s="109"/>
      <c r="R575" s="109"/>
      <c r="S575" s="109"/>
      <c r="T575" s="38"/>
    </row>
    <row r="576" spans="1:20" s="72" customFormat="1" ht="22.5">
      <c r="A576" s="236"/>
      <c r="B576" s="224" t="s">
        <v>94</v>
      </c>
      <c r="C576" s="87" t="s">
        <v>23</v>
      </c>
      <c r="D576" s="64" t="s">
        <v>368</v>
      </c>
      <c r="E576" s="64" t="s">
        <v>76</v>
      </c>
      <c r="F576" s="64" t="s">
        <v>397</v>
      </c>
      <c r="G576" s="64"/>
      <c r="H576" s="59">
        <f>H578</f>
        <v>0</v>
      </c>
      <c r="I576" s="59">
        <f aca="true" t="shared" si="244" ref="I576:S576">I578</f>
        <v>0</v>
      </c>
      <c r="J576" s="59">
        <f t="shared" si="244"/>
        <v>0</v>
      </c>
      <c r="K576" s="59">
        <f t="shared" si="244"/>
        <v>0</v>
      </c>
      <c r="L576" s="60">
        <f t="shared" si="244"/>
        <v>0</v>
      </c>
      <c r="M576" s="60">
        <f t="shared" si="244"/>
        <v>0</v>
      </c>
      <c r="N576" s="60">
        <f t="shared" si="244"/>
        <v>0</v>
      </c>
      <c r="O576" s="60">
        <f t="shared" si="244"/>
        <v>0</v>
      </c>
      <c r="P576" s="60">
        <f t="shared" si="244"/>
        <v>0</v>
      </c>
      <c r="Q576" s="60">
        <f t="shared" si="244"/>
        <v>0</v>
      </c>
      <c r="R576" s="60">
        <f t="shared" si="244"/>
        <v>0</v>
      </c>
      <c r="S576" s="60">
        <f t="shared" si="244"/>
        <v>0</v>
      </c>
      <c r="T576" s="38"/>
    </row>
    <row r="577" spans="1:20" s="72" customFormat="1" ht="22.5">
      <c r="A577" s="237"/>
      <c r="B577" s="225"/>
      <c r="C577" s="87" t="s">
        <v>36</v>
      </c>
      <c r="D577" s="64"/>
      <c r="E577" s="64"/>
      <c r="F577" s="64"/>
      <c r="G577" s="64"/>
      <c r="H577" s="59"/>
      <c r="I577" s="38"/>
      <c r="J577" s="78"/>
      <c r="K577" s="38"/>
      <c r="L577" s="109"/>
      <c r="M577" s="109"/>
      <c r="N577" s="109"/>
      <c r="O577" s="109"/>
      <c r="P577" s="109"/>
      <c r="Q577" s="109"/>
      <c r="R577" s="109"/>
      <c r="S577" s="109"/>
      <c r="T577" s="38"/>
    </row>
    <row r="578" spans="1:20" s="72" customFormat="1" ht="33.75">
      <c r="A578" s="238"/>
      <c r="B578" s="235"/>
      <c r="C578" s="82" t="s">
        <v>379</v>
      </c>
      <c r="D578" s="64" t="s">
        <v>368</v>
      </c>
      <c r="E578" s="64" t="s">
        <v>76</v>
      </c>
      <c r="F578" s="64" t="s">
        <v>397</v>
      </c>
      <c r="G578" s="64" t="s">
        <v>395</v>
      </c>
      <c r="H578" s="59"/>
      <c r="I578" s="38"/>
      <c r="J578" s="78"/>
      <c r="K578" s="78"/>
      <c r="L578" s="109"/>
      <c r="M578" s="109"/>
      <c r="N578" s="109"/>
      <c r="O578" s="109"/>
      <c r="P578" s="109"/>
      <c r="Q578" s="109"/>
      <c r="R578" s="109"/>
      <c r="S578" s="109"/>
      <c r="T578" s="38"/>
    </row>
    <row r="579" spans="1:20" s="72" customFormat="1" ht="21.75" customHeight="1">
      <c r="A579" s="277" t="s">
        <v>492</v>
      </c>
      <c r="B579" s="277" t="s">
        <v>272</v>
      </c>
      <c r="C579" s="86" t="s">
        <v>23</v>
      </c>
      <c r="D579" s="125"/>
      <c r="E579" s="125"/>
      <c r="F579" s="125"/>
      <c r="G579" s="126"/>
      <c r="H579" s="132">
        <f>H581</f>
        <v>3919</v>
      </c>
      <c r="I579" s="132">
        <f aca="true" t="shared" si="245" ref="I579:S579">I581</f>
        <v>3919</v>
      </c>
      <c r="J579" s="132">
        <f t="shared" si="245"/>
        <v>4244.7</v>
      </c>
      <c r="K579" s="132">
        <f t="shared" si="245"/>
        <v>701.4000000000001</v>
      </c>
      <c r="L579" s="133">
        <f t="shared" si="245"/>
        <v>4244.7</v>
      </c>
      <c r="M579" s="133">
        <f t="shared" si="245"/>
        <v>1860.0000000000002</v>
      </c>
      <c r="N579" s="133">
        <f t="shared" si="245"/>
        <v>4283.8</v>
      </c>
      <c r="O579" s="133">
        <f t="shared" si="245"/>
        <v>2863.9</v>
      </c>
      <c r="P579" s="133">
        <f t="shared" si="245"/>
        <v>4283.9</v>
      </c>
      <c r="Q579" s="133">
        <f t="shared" si="245"/>
        <v>4283.9</v>
      </c>
      <c r="R579" s="133">
        <f t="shared" si="245"/>
        <v>4339.4</v>
      </c>
      <c r="S579" s="133">
        <f t="shared" si="245"/>
        <v>4309.8</v>
      </c>
      <c r="T579" s="38"/>
    </row>
    <row r="580" spans="1:20" s="72" customFormat="1" ht="22.5">
      <c r="A580" s="278"/>
      <c r="B580" s="278"/>
      <c r="C580" s="86" t="s">
        <v>36</v>
      </c>
      <c r="D580" s="125"/>
      <c r="E580" s="125"/>
      <c r="F580" s="125"/>
      <c r="G580" s="126"/>
      <c r="H580" s="132"/>
      <c r="I580" s="126"/>
      <c r="J580" s="126"/>
      <c r="K580" s="134"/>
      <c r="L580" s="135"/>
      <c r="M580" s="135"/>
      <c r="N580" s="135"/>
      <c r="O580" s="135"/>
      <c r="P580" s="135"/>
      <c r="Q580" s="135"/>
      <c r="R580" s="135"/>
      <c r="S580" s="135"/>
      <c r="T580" s="38"/>
    </row>
    <row r="581" spans="1:20" s="72" customFormat="1" ht="33.75">
      <c r="A581" s="279"/>
      <c r="B581" s="279"/>
      <c r="C581" s="86" t="s">
        <v>379</v>
      </c>
      <c r="D581" s="125" t="s">
        <v>368</v>
      </c>
      <c r="E581" s="125" t="s">
        <v>270</v>
      </c>
      <c r="F581" s="125" t="s">
        <v>270</v>
      </c>
      <c r="G581" s="126" t="s">
        <v>270</v>
      </c>
      <c r="H581" s="132">
        <f>H582</f>
        <v>3919</v>
      </c>
      <c r="I581" s="132">
        <f aca="true" t="shared" si="246" ref="I581:S581">I582</f>
        <v>3919</v>
      </c>
      <c r="J581" s="132">
        <f t="shared" si="246"/>
        <v>4244.7</v>
      </c>
      <c r="K581" s="132">
        <f t="shared" si="246"/>
        <v>701.4000000000001</v>
      </c>
      <c r="L581" s="133">
        <f t="shared" si="246"/>
        <v>4244.7</v>
      </c>
      <c r="M581" s="133">
        <f t="shared" si="246"/>
        <v>1860.0000000000002</v>
      </c>
      <c r="N581" s="133">
        <f t="shared" si="246"/>
        <v>4283.8</v>
      </c>
      <c r="O581" s="133">
        <f t="shared" si="246"/>
        <v>2863.9</v>
      </c>
      <c r="P581" s="133">
        <f t="shared" si="246"/>
        <v>4283.9</v>
      </c>
      <c r="Q581" s="133">
        <f t="shared" si="246"/>
        <v>4283.9</v>
      </c>
      <c r="R581" s="133">
        <f t="shared" si="246"/>
        <v>4339.4</v>
      </c>
      <c r="S581" s="133">
        <f t="shared" si="246"/>
        <v>4309.8</v>
      </c>
      <c r="T581" s="38"/>
    </row>
    <row r="582" spans="1:20" s="72" customFormat="1" ht="22.5" customHeight="1">
      <c r="A582" s="261"/>
      <c r="B582" s="224" t="s">
        <v>70</v>
      </c>
      <c r="C582" s="87" t="s">
        <v>23</v>
      </c>
      <c r="D582" s="64" t="s">
        <v>368</v>
      </c>
      <c r="E582" s="64" t="s">
        <v>391</v>
      </c>
      <c r="F582" s="64" t="s">
        <v>398</v>
      </c>
      <c r="G582" s="64"/>
      <c r="H582" s="59">
        <f>SUM(H584:H588)</f>
        <v>3919</v>
      </c>
      <c r="I582" s="59">
        <f aca="true" t="shared" si="247" ref="I582:S582">SUM(I584:I588)</f>
        <v>3919</v>
      </c>
      <c r="J582" s="59">
        <f t="shared" si="247"/>
        <v>4244.7</v>
      </c>
      <c r="K582" s="59">
        <f t="shared" si="247"/>
        <v>701.4000000000001</v>
      </c>
      <c r="L582" s="60">
        <f t="shared" si="247"/>
        <v>4244.7</v>
      </c>
      <c r="M582" s="60">
        <f t="shared" si="247"/>
        <v>1860.0000000000002</v>
      </c>
      <c r="N582" s="60">
        <f t="shared" si="247"/>
        <v>4283.8</v>
      </c>
      <c r="O582" s="60">
        <f t="shared" si="247"/>
        <v>2863.9</v>
      </c>
      <c r="P582" s="60">
        <f t="shared" si="247"/>
        <v>4283.9</v>
      </c>
      <c r="Q582" s="60">
        <f t="shared" si="247"/>
        <v>4283.9</v>
      </c>
      <c r="R582" s="60">
        <f t="shared" si="247"/>
        <v>4339.4</v>
      </c>
      <c r="S582" s="60">
        <f t="shared" si="247"/>
        <v>4309.8</v>
      </c>
      <c r="T582" s="78"/>
    </row>
    <row r="583" spans="1:20" s="72" customFormat="1" ht="22.5">
      <c r="A583" s="262"/>
      <c r="B583" s="225"/>
      <c r="C583" s="87" t="s">
        <v>36</v>
      </c>
      <c r="D583" s="64"/>
      <c r="E583" s="64"/>
      <c r="F583" s="64"/>
      <c r="G583" s="64"/>
      <c r="H583" s="59"/>
      <c r="I583" s="38"/>
      <c r="J583" s="38"/>
      <c r="K583" s="38"/>
      <c r="L583" s="47"/>
      <c r="M583" s="47"/>
      <c r="N583" s="47"/>
      <c r="O583" s="47"/>
      <c r="P583" s="47"/>
      <c r="Q583" s="47"/>
      <c r="R583" s="47"/>
      <c r="S583" s="47"/>
      <c r="T583" s="38"/>
    </row>
    <row r="584" spans="1:20" s="72" customFormat="1" ht="12.75" customHeight="1">
      <c r="A584" s="262"/>
      <c r="B584" s="225"/>
      <c r="C584" s="232" t="s">
        <v>379</v>
      </c>
      <c r="D584" s="221" t="s">
        <v>368</v>
      </c>
      <c r="E584" s="221" t="s">
        <v>391</v>
      </c>
      <c r="F584" s="221" t="s">
        <v>398</v>
      </c>
      <c r="G584" s="64" t="s">
        <v>399</v>
      </c>
      <c r="H584" s="59">
        <v>2083.7</v>
      </c>
      <c r="I584" s="38">
        <v>2083.7</v>
      </c>
      <c r="J584" s="38">
        <v>2797.7</v>
      </c>
      <c r="K584" s="38">
        <v>537.9</v>
      </c>
      <c r="L584" s="109">
        <v>2797.7</v>
      </c>
      <c r="M584" s="109">
        <v>1384.4</v>
      </c>
      <c r="N584" s="109">
        <v>2827.8</v>
      </c>
      <c r="O584" s="109">
        <v>2040.3</v>
      </c>
      <c r="P584" s="109">
        <v>2867.7</v>
      </c>
      <c r="Q584" s="109">
        <v>2867.7</v>
      </c>
      <c r="R584" s="109">
        <v>4339.4</v>
      </c>
      <c r="S584" s="109">
        <v>4309.8</v>
      </c>
      <c r="T584" s="78"/>
    </row>
    <row r="585" spans="1:20" s="72" customFormat="1" ht="12.75">
      <c r="A585" s="262"/>
      <c r="B585" s="225"/>
      <c r="C585" s="233"/>
      <c r="D585" s="222"/>
      <c r="E585" s="222"/>
      <c r="F585" s="222"/>
      <c r="G585" s="64" t="s">
        <v>400</v>
      </c>
      <c r="H585" s="59"/>
      <c r="I585" s="38"/>
      <c r="J585" s="38"/>
      <c r="K585" s="78"/>
      <c r="L585" s="109"/>
      <c r="M585" s="109"/>
      <c r="N585" s="109"/>
      <c r="O585" s="109"/>
      <c r="P585" s="109"/>
      <c r="Q585" s="109"/>
      <c r="R585" s="109"/>
      <c r="S585" s="109"/>
      <c r="T585" s="78"/>
    </row>
    <row r="586" spans="1:20" s="72" customFormat="1" ht="12.75">
      <c r="A586" s="262"/>
      <c r="B586" s="225"/>
      <c r="C586" s="233"/>
      <c r="D586" s="222"/>
      <c r="E586" s="222"/>
      <c r="F586" s="222"/>
      <c r="G586" s="64" t="s">
        <v>401</v>
      </c>
      <c r="H586" s="59">
        <v>621</v>
      </c>
      <c r="I586" s="38">
        <v>621</v>
      </c>
      <c r="J586" s="38">
        <v>844.9</v>
      </c>
      <c r="K586" s="38">
        <v>134.8</v>
      </c>
      <c r="L586" s="47">
        <v>844.9</v>
      </c>
      <c r="M586" s="47">
        <v>363.2</v>
      </c>
      <c r="N586" s="47">
        <v>853.9</v>
      </c>
      <c r="O586" s="109">
        <v>614.8</v>
      </c>
      <c r="P586" s="109">
        <v>862</v>
      </c>
      <c r="Q586" s="109">
        <v>862</v>
      </c>
      <c r="R586" s="109"/>
      <c r="S586" s="109"/>
      <c r="T586" s="78"/>
    </row>
    <row r="587" spans="1:20" s="72" customFormat="1" ht="12.75">
      <c r="A587" s="262"/>
      <c r="B587" s="225"/>
      <c r="C587" s="233"/>
      <c r="D587" s="222"/>
      <c r="E587" s="222"/>
      <c r="F587" s="222"/>
      <c r="G587" s="64" t="s">
        <v>372</v>
      </c>
      <c r="H587" s="59">
        <v>1214.3</v>
      </c>
      <c r="I587" s="38">
        <v>1214.3</v>
      </c>
      <c r="J587" s="38">
        <v>602.1</v>
      </c>
      <c r="K587" s="38">
        <v>28.7</v>
      </c>
      <c r="L587" s="109">
        <v>602.1</v>
      </c>
      <c r="M587" s="109">
        <v>112.4</v>
      </c>
      <c r="N587" s="109">
        <v>602.1</v>
      </c>
      <c r="O587" s="109">
        <v>208.8</v>
      </c>
      <c r="P587" s="109">
        <v>554.2</v>
      </c>
      <c r="Q587" s="109">
        <v>554.2</v>
      </c>
      <c r="R587" s="109"/>
      <c r="S587" s="109"/>
      <c r="T587" s="78"/>
    </row>
    <row r="588" spans="1:20" s="72" customFormat="1" ht="12.75">
      <c r="A588" s="268"/>
      <c r="B588" s="235"/>
      <c r="C588" s="234"/>
      <c r="D588" s="223"/>
      <c r="E588" s="223"/>
      <c r="F588" s="223"/>
      <c r="G588" s="64" t="s">
        <v>402</v>
      </c>
      <c r="H588" s="59"/>
      <c r="I588" s="38"/>
      <c r="J588" s="78"/>
      <c r="K588" s="78"/>
      <c r="L588" s="109"/>
      <c r="M588" s="109"/>
      <c r="N588" s="109"/>
      <c r="O588" s="109"/>
      <c r="P588" s="109"/>
      <c r="Q588" s="109"/>
      <c r="R588" s="109"/>
      <c r="S588" s="109"/>
      <c r="T588" s="78"/>
    </row>
    <row r="589" spans="1:20" s="72" customFormat="1" ht="21">
      <c r="A589" s="265" t="s">
        <v>40</v>
      </c>
      <c r="B589" s="265" t="s">
        <v>403</v>
      </c>
      <c r="C589" s="85" t="s">
        <v>23</v>
      </c>
      <c r="D589" s="124"/>
      <c r="E589" s="124"/>
      <c r="F589" s="124"/>
      <c r="G589" s="124"/>
      <c r="H589" s="130">
        <f>H591</f>
        <v>0</v>
      </c>
      <c r="I589" s="130">
        <f aca="true" t="shared" si="248" ref="I589:R589">I591</f>
        <v>0</v>
      </c>
      <c r="J589" s="130">
        <f t="shared" si="248"/>
        <v>60</v>
      </c>
      <c r="K589" s="130">
        <f t="shared" si="248"/>
        <v>0</v>
      </c>
      <c r="L589" s="130">
        <f t="shared" si="248"/>
        <v>5010</v>
      </c>
      <c r="M589" s="130">
        <f t="shared" si="248"/>
        <v>0</v>
      </c>
      <c r="N589" s="130">
        <f t="shared" si="248"/>
        <v>5010</v>
      </c>
      <c r="O589" s="130">
        <f t="shared" si="248"/>
        <v>0</v>
      </c>
      <c r="P589" s="130">
        <f t="shared" si="248"/>
        <v>3666.66</v>
      </c>
      <c r="Q589" s="130">
        <f t="shared" si="248"/>
        <v>3666.6</v>
      </c>
      <c r="R589" s="130">
        <f t="shared" si="248"/>
        <v>60</v>
      </c>
      <c r="S589" s="130">
        <f>S591</f>
        <v>60</v>
      </c>
      <c r="T589" s="38"/>
    </row>
    <row r="590" spans="1:20" s="72" customFormat="1" ht="21">
      <c r="A590" s="266"/>
      <c r="B590" s="266"/>
      <c r="C590" s="85" t="s">
        <v>36</v>
      </c>
      <c r="D590" s="124"/>
      <c r="E590" s="124"/>
      <c r="F590" s="124"/>
      <c r="G590" s="124"/>
      <c r="H590" s="130"/>
      <c r="I590" s="76"/>
      <c r="J590" s="76"/>
      <c r="K590" s="76"/>
      <c r="L590" s="114"/>
      <c r="M590" s="114"/>
      <c r="N590" s="114"/>
      <c r="O590" s="114"/>
      <c r="P590" s="114"/>
      <c r="Q590" s="114"/>
      <c r="R590" s="114"/>
      <c r="S590" s="114"/>
      <c r="T590" s="38"/>
    </row>
    <row r="591" spans="1:20" s="72" customFormat="1" ht="31.5">
      <c r="A591" s="267"/>
      <c r="B591" s="267"/>
      <c r="C591" s="85" t="s">
        <v>379</v>
      </c>
      <c r="D591" s="124" t="s">
        <v>368</v>
      </c>
      <c r="E591" s="124" t="s">
        <v>270</v>
      </c>
      <c r="F591" s="124" t="s">
        <v>270</v>
      </c>
      <c r="G591" s="124" t="s">
        <v>270</v>
      </c>
      <c r="H591" s="130">
        <f>H592+H598+H601</f>
        <v>0</v>
      </c>
      <c r="I591" s="130">
        <f aca="true" t="shared" si="249" ref="I591:S591">I592+I598+I601</f>
        <v>0</v>
      </c>
      <c r="J591" s="130">
        <f t="shared" si="249"/>
        <v>60</v>
      </c>
      <c r="K591" s="130">
        <f t="shared" si="249"/>
        <v>0</v>
      </c>
      <c r="L591" s="130">
        <f t="shared" si="249"/>
        <v>5010</v>
      </c>
      <c r="M591" s="130">
        <f t="shared" si="249"/>
        <v>0</v>
      </c>
      <c r="N591" s="130">
        <f t="shared" si="249"/>
        <v>5010</v>
      </c>
      <c r="O591" s="130">
        <f t="shared" si="249"/>
        <v>0</v>
      </c>
      <c r="P591" s="130">
        <f t="shared" si="249"/>
        <v>3666.66</v>
      </c>
      <c r="Q591" s="130">
        <f t="shared" si="249"/>
        <v>3666.6</v>
      </c>
      <c r="R591" s="130">
        <f t="shared" si="249"/>
        <v>60</v>
      </c>
      <c r="S591" s="130">
        <f t="shared" si="249"/>
        <v>60</v>
      </c>
      <c r="T591" s="38"/>
    </row>
    <row r="592" spans="1:20" s="72" customFormat="1" ht="38.25" customHeight="1">
      <c r="A592" s="256" t="s">
        <v>811</v>
      </c>
      <c r="B592" s="256" t="s">
        <v>493</v>
      </c>
      <c r="C592" s="86" t="s">
        <v>23</v>
      </c>
      <c r="D592" s="125"/>
      <c r="E592" s="125"/>
      <c r="F592" s="125"/>
      <c r="G592" s="125"/>
      <c r="H592" s="132">
        <f>H594</f>
        <v>0</v>
      </c>
      <c r="I592" s="132">
        <f aca="true" t="shared" si="250" ref="I592:S592">I594</f>
        <v>0</v>
      </c>
      <c r="J592" s="132">
        <f t="shared" si="250"/>
        <v>30</v>
      </c>
      <c r="K592" s="132">
        <f t="shared" si="250"/>
        <v>0</v>
      </c>
      <c r="L592" s="132">
        <f t="shared" si="250"/>
        <v>9</v>
      </c>
      <c r="M592" s="132">
        <f t="shared" si="250"/>
        <v>0</v>
      </c>
      <c r="N592" s="132">
        <f t="shared" si="250"/>
        <v>9</v>
      </c>
      <c r="O592" s="132">
        <f t="shared" si="250"/>
        <v>0</v>
      </c>
      <c r="P592" s="132">
        <f t="shared" si="250"/>
        <v>0</v>
      </c>
      <c r="Q592" s="132">
        <f t="shared" si="250"/>
        <v>0</v>
      </c>
      <c r="R592" s="132">
        <f t="shared" si="250"/>
        <v>30</v>
      </c>
      <c r="S592" s="132">
        <f t="shared" si="250"/>
        <v>30</v>
      </c>
      <c r="T592" s="38"/>
    </row>
    <row r="593" spans="1:20" s="72" customFormat="1" ht="22.5">
      <c r="A593" s="257"/>
      <c r="B593" s="257"/>
      <c r="C593" s="86" t="s">
        <v>36</v>
      </c>
      <c r="D593" s="125"/>
      <c r="E593" s="125"/>
      <c r="F593" s="125"/>
      <c r="G593" s="125"/>
      <c r="H593" s="132"/>
      <c r="I593" s="126"/>
      <c r="J593" s="126"/>
      <c r="K593" s="126"/>
      <c r="L593" s="136"/>
      <c r="M593" s="127"/>
      <c r="N593" s="136"/>
      <c r="O593" s="127"/>
      <c r="P593" s="136"/>
      <c r="Q593" s="127"/>
      <c r="R593" s="136"/>
      <c r="S593" s="127"/>
      <c r="T593" s="38"/>
    </row>
    <row r="594" spans="1:20" s="72" customFormat="1" ht="41.25" customHeight="1">
      <c r="A594" s="258"/>
      <c r="B594" s="258"/>
      <c r="C594" s="86" t="s">
        <v>379</v>
      </c>
      <c r="D594" s="125" t="s">
        <v>368</v>
      </c>
      <c r="E594" s="125" t="s">
        <v>270</v>
      </c>
      <c r="F594" s="125" t="s">
        <v>270</v>
      </c>
      <c r="G594" s="125" t="s">
        <v>270</v>
      </c>
      <c r="H594" s="132">
        <f>H595</f>
        <v>0</v>
      </c>
      <c r="I594" s="132">
        <f aca="true" t="shared" si="251" ref="I594:S594">I595</f>
        <v>0</v>
      </c>
      <c r="J594" s="132">
        <f t="shared" si="251"/>
        <v>30</v>
      </c>
      <c r="K594" s="132">
        <f t="shared" si="251"/>
        <v>0</v>
      </c>
      <c r="L594" s="132">
        <f t="shared" si="251"/>
        <v>9</v>
      </c>
      <c r="M594" s="132">
        <f t="shared" si="251"/>
        <v>0</v>
      </c>
      <c r="N594" s="132">
        <f t="shared" si="251"/>
        <v>9</v>
      </c>
      <c r="O594" s="132">
        <f t="shared" si="251"/>
        <v>0</v>
      </c>
      <c r="P594" s="132">
        <f t="shared" si="251"/>
        <v>0</v>
      </c>
      <c r="Q594" s="132">
        <f t="shared" si="251"/>
        <v>0</v>
      </c>
      <c r="R594" s="132">
        <f t="shared" si="251"/>
        <v>30</v>
      </c>
      <c r="S594" s="132">
        <f t="shared" si="251"/>
        <v>30</v>
      </c>
      <c r="T594" s="38"/>
    </row>
    <row r="595" spans="1:20" s="72" customFormat="1" ht="22.5">
      <c r="A595" s="261" t="s">
        <v>795</v>
      </c>
      <c r="B595" s="224" t="s">
        <v>668</v>
      </c>
      <c r="C595" s="80" t="s">
        <v>23</v>
      </c>
      <c r="D595" s="64" t="s">
        <v>368</v>
      </c>
      <c r="E595" s="64" t="s">
        <v>404</v>
      </c>
      <c r="F595" s="64" t="s">
        <v>810</v>
      </c>
      <c r="G595" s="64"/>
      <c r="H595" s="59">
        <f>H597</f>
        <v>0</v>
      </c>
      <c r="I595" s="59">
        <f aca="true" t="shared" si="252" ref="I595:S595">I597</f>
        <v>0</v>
      </c>
      <c r="J595" s="59">
        <f t="shared" si="252"/>
        <v>30</v>
      </c>
      <c r="K595" s="59">
        <f t="shared" si="252"/>
        <v>0</v>
      </c>
      <c r="L595" s="60">
        <f t="shared" si="252"/>
        <v>9</v>
      </c>
      <c r="M595" s="60">
        <f t="shared" si="252"/>
        <v>0</v>
      </c>
      <c r="N595" s="60">
        <f t="shared" si="252"/>
        <v>9</v>
      </c>
      <c r="O595" s="60">
        <f t="shared" si="252"/>
        <v>0</v>
      </c>
      <c r="P595" s="60">
        <f t="shared" si="252"/>
        <v>0</v>
      </c>
      <c r="Q595" s="60">
        <f t="shared" si="252"/>
        <v>0</v>
      </c>
      <c r="R595" s="60">
        <f t="shared" si="252"/>
        <v>30</v>
      </c>
      <c r="S595" s="60">
        <f t="shared" si="252"/>
        <v>30</v>
      </c>
      <c r="T595" s="38"/>
    </row>
    <row r="596" spans="1:20" s="72" customFormat="1" ht="22.5">
      <c r="A596" s="262"/>
      <c r="B596" s="225"/>
      <c r="C596" s="80" t="s">
        <v>36</v>
      </c>
      <c r="D596" s="64"/>
      <c r="E596" s="64"/>
      <c r="F596" s="64"/>
      <c r="G596" s="64"/>
      <c r="H596" s="59"/>
      <c r="I596" s="38"/>
      <c r="J596" s="38"/>
      <c r="K596" s="38"/>
      <c r="L596" s="47"/>
      <c r="M596" s="47"/>
      <c r="N596" s="47"/>
      <c r="O596" s="47"/>
      <c r="P596" s="47"/>
      <c r="Q596" s="47"/>
      <c r="R596" s="47"/>
      <c r="S596" s="47"/>
      <c r="T596" s="38"/>
    </row>
    <row r="597" spans="1:20" s="72" customFormat="1" ht="33.75">
      <c r="A597" s="268"/>
      <c r="B597" s="235"/>
      <c r="C597" s="80" t="s">
        <v>379</v>
      </c>
      <c r="D597" s="64" t="s">
        <v>368</v>
      </c>
      <c r="E597" s="64" t="s">
        <v>404</v>
      </c>
      <c r="F597" s="64" t="s">
        <v>809</v>
      </c>
      <c r="G597" s="64" t="s">
        <v>372</v>
      </c>
      <c r="H597" s="59">
        <v>0</v>
      </c>
      <c r="I597" s="38">
        <v>0</v>
      </c>
      <c r="J597" s="38">
        <v>30</v>
      </c>
      <c r="K597" s="38">
        <v>0</v>
      </c>
      <c r="L597" s="47">
        <v>9</v>
      </c>
      <c r="M597" s="47">
        <v>0</v>
      </c>
      <c r="N597" s="47">
        <v>9</v>
      </c>
      <c r="O597" s="47">
        <v>0</v>
      </c>
      <c r="P597" s="47">
        <v>0</v>
      </c>
      <c r="Q597" s="47">
        <v>0</v>
      </c>
      <c r="R597" s="47">
        <v>30</v>
      </c>
      <c r="S597" s="47">
        <v>30</v>
      </c>
      <c r="T597" s="38"/>
    </row>
    <row r="598" spans="1:20" s="72" customFormat="1" ht="26.25" customHeight="1">
      <c r="A598" s="256" t="s">
        <v>812</v>
      </c>
      <c r="B598" s="256" t="s">
        <v>494</v>
      </c>
      <c r="C598" s="88" t="s">
        <v>23</v>
      </c>
      <c r="D598" s="125"/>
      <c r="E598" s="125"/>
      <c r="F598" s="125"/>
      <c r="G598" s="125"/>
      <c r="H598" s="132">
        <f>H600</f>
        <v>0</v>
      </c>
      <c r="I598" s="132">
        <f aca="true" t="shared" si="253" ref="I598:S598">I600</f>
        <v>0</v>
      </c>
      <c r="J598" s="132">
        <f t="shared" si="253"/>
        <v>0</v>
      </c>
      <c r="K598" s="132">
        <f t="shared" si="253"/>
        <v>0</v>
      </c>
      <c r="L598" s="133">
        <f t="shared" si="253"/>
        <v>5001</v>
      </c>
      <c r="M598" s="133">
        <f t="shared" si="253"/>
        <v>0</v>
      </c>
      <c r="N598" s="133">
        <f t="shared" si="253"/>
        <v>5001</v>
      </c>
      <c r="O598" s="133">
        <f t="shared" si="253"/>
        <v>0</v>
      </c>
      <c r="P598" s="133">
        <f t="shared" si="253"/>
        <v>3666.66</v>
      </c>
      <c r="Q598" s="133">
        <f t="shared" si="253"/>
        <v>3666.6</v>
      </c>
      <c r="R598" s="133">
        <f t="shared" si="253"/>
        <v>0</v>
      </c>
      <c r="S598" s="133">
        <f t="shared" si="253"/>
        <v>0</v>
      </c>
      <c r="T598" s="38"/>
    </row>
    <row r="599" spans="1:20" s="72" customFormat="1" ht="22.5">
      <c r="A599" s="257"/>
      <c r="B599" s="257"/>
      <c r="C599" s="88" t="s">
        <v>36</v>
      </c>
      <c r="D599" s="125"/>
      <c r="E599" s="125"/>
      <c r="F599" s="125"/>
      <c r="G599" s="125"/>
      <c r="H599" s="132"/>
      <c r="I599" s="126"/>
      <c r="J599" s="126"/>
      <c r="K599" s="126"/>
      <c r="L599" s="127"/>
      <c r="M599" s="127"/>
      <c r="N599" s="127"/>
      <c r="O599" s="127"/>
      <c r="P599" s="127"/>
      <c r="Q599" s="127"/>
      <c r="R599" s="127"/>
      <c r="S599" s="127"/>
      <c r="T599" s="38"/>
    </row>
    <row r="600" spans="1:20" s="72" customFormat="1" ht="33.75">
      <c r="A600" s="258"/>
      <c r="B600" s="258"/>
      <c r="C600" s="88" t="s">
        <v>379</v>
      </c>
      <c r="D600" s="125" t="s">
        <v>368</v>
      </c>
      <c r="E600" s="125" t="s">
        <v>270</v>
      </c>
      <c r="F600" s="125" t="s">
        <v>270</v>
      </c>
      <c r="G600" s="125" t="s">
        <v>270</v>
      </c>
      <c r="H600" s="132">
        <f>H601</f>
        <v>0</v>
      </c>
      <c r="I600" s="132">
        <f aca="true" t="shared" si="254" ref="I600:O600">I601</f>
        <v>0</v>
      </c>
      <c r="J600" s="132">
        <v>0</v>
      </c>
      <c r="K600" s="132">
        <f t="shared" si="254"/>
        <v>0</v>
      </c>
      <c r="L600" s="133">
        <v>5001</v>
      </c>
      <c r="M600" s="133">
        <f t="shared" si="254"/>
        <v>0</v>
      </c>
      <c r="N600" s="133">
        <v>5001</v>
      </c>
      <c r="O600" s="133">
        <f t="shared" si="254"/>
        <v>0</v>
      </c>
      <c r="P600" s="133">
        <v>3666.66</v>
      </c>
      <c r="Q600" s="133">
        <v>3666.6</v>
      </c>
      <c r="R600" s="133">
        <v>0</v>
      </c>
      <c r="S600" s="133">
        <v>0</v>
      </c>
      <c r="T600" s="38"/>
    </row>
    <row r="601" spans="1:20" s="72" customFormat="1" ht="23.25" customHeight="1">
      <c r="A601" s="256" t="s">
        <v>813</v>
      </c>
      <c r="B601" s="256" t="s">
        <v>496</v>
      </c>
      <c r="C601" s="88" t="s">
        <v>23</v>
      </c>
      <c r="D601" s="125" t="s">
        <v>368</v>
      </c>
      <c r="E601" s="125" t="s">
        <v>374</v>
      </c>
      <c r="F601" s="125" t="s">
        <v>405</v>
      </c>
      <c r="G601" s="125"/>
      <c r="H601" s="132">
        <f>H603</f>
        <v>0</v>
      </c>
      <c r="I601" s="132">
        <f aca="true" t="shared" si="255" ref="I601:S601">I603</f>
        <v>0</v>
      </c>
      <c r="J601" s="132">
        <f t="shared" si="255"/>
        <v>30</v>
      </c>
      <c r="K601" s="132">
        <f t="shared" si="255"/>
        <v>0</v>
      </c>
      <c r="L601" s="133">
        <f t="shared" si="255"/>
        <v>0</v>
      </c>
      <c r="M601" s="133">
        <f t="shared" si="255"/>
        <v>0</v>
      </c>
      <c r="N601" s="133">
        <f t="shared" si="255"/>
        <v>0</v>
      </c>
      <c r="O601" s="133">
        <f t="shared" si="255"/>
        <v>0</v>
      </c>
      <c r="P601" s="133">
        <f t="shared" si="255"/>
        <v>0</v>
      </c>
      <c r="Q601" s="133">
        <f t="shared" si="255"/>
        <v>0</v>
      </c>
      <c r="R601" s="133">
        <f t="shared" si="255"/>
        <v>30</v>
      </c>
      <c r="S601" s="133">
        <f t="shared" si="255"/>
        <v>30</v>
      </c>
      <c r="T601" s="38"/>
    </row>
    <row r="602" spans="1:20" s="72" customFormat="1" ht="22.5">
      <c r="A602" s="257"/>
      <c r="B602" s="257"/>
      <c r="C602" s="88" t="s">
        <v>36</v>
      </c>
      <c r="D602" s="125"/>
      <c r="E602" s="125"/>
      <c r="F602" s="125"/>
      <c r="G602" s="125"/>
      <c r="H602" s="132"/>
      <c r="I602" s="126"/>
      <c r="J602" s="126"/>
      <c r="K602" s="126"/>
      <c r="L602" s="127"/>
      <c r="M602" s="127"/>
      <c r="N602" s="127"/>
      <c r="O602" s="127"/>
      <c r="P602" s="127"/>
      <c r="Q602" s="127"/>
      <c r="R602" s="127"/>
      <c r="S602" s="127"/>
      <c r="T602" s="38"/>
    </row>
    <row r="603" spans="1:20" s="72" customFormat="1" ht="33.75">
      <c r="A603" s="258"/>
      <c r="B603" s="258"/>
      <c r="C603" s="88" t="s">
        <v>379</v>
      </c>
      <c r="D603" s="125" t="s">
        <v>368</v>
      </c>
      <c r="E603" s="125" t="s">
        <v>374</v>
      </c>
      <c r="F603" s="125" t="s">
        <v>405</v>
      </c>
      <c r="G603" s="125" t="s">
        <v>372</v>
      </c>
      <c r="H603" s="132">
        <v>0</v>
      </c>
      <c r="I603" s="126">
        <v>0</v>
      </c>
      <c r="J603" s="126">
        <v>30</v>
      </c>
      <c r="K603" s="126">
        <v>0</v>
      </c>
      <c r="L603" s="127">
        <v>0</v>
      </c>
      <c r="M603" s="127">
        <v>0</v>
      </c>
      <c r="N603" s="127">
        <v>0</v>
      </c>
      <c r="O603" s="127">
        <v>0</v>
      </c>
      <c r="P603" s="127">
        <v>0</v>
      </c>
      <c r="Q603" s="127">
        <v>0</v>
      </c>
      <c r="R603" s="127">
        <v>30</v>
      </c>
      <c r="S603" s="127">
        <v>30</v>
      </c>
      <c r="T603" s="38"/>
    </row>
    <row r="604" spans="1:20" s="72" customFormat="1" ht="21">
      <c r="A604" s="265" t="s">
        <v>40</v>
      </c>
      <c r="B604" s="265" t="s">
        <v>406</v>
      </c>
      <c r="C604" s="85" t="s">
        <v>23</v>
      </c>
      <c r="D604" s="124"/>
      <c r="E604" s="124"/>
      <c r="F604" s="124"/>
      <c r="G604" s="124"/>
      <c r="H604" s="130">
        <f>H606</f>
        <v>0</v>
      </c>
      <c r="I604" s="130">
        <f aca="true" t="shared" si="256" ref="I604:S604">I606</f>
        <v>0</v>
      </c>
      <c r="J604" s="130">
        <f t="shared" si="256"/>
        <v>25</v>
      </c>
      <c r="K604" s="130">
        <f t="shared" si="256"/>
        <v>0</v>
      </c>
      <c r="L604" s="130">
        <f t="shared" si="256"/>
        <v>25</v>
      </c>
      <c r="M604" s="130">
        <f t="shared" si="256"/>
        <v>0</v>
      </c>
      <c r="N604" s="130">
        <f t="shared" si="256"/>
        <v>25</v>
      </c>
      <c r="O604" s="130">
        <f t="shared" si="256"/>
        <v>0</v>
      </c>
      <c r="P604" s="130">
        <f t="shared" si="256"/>
        <v>0</v>
      </c>
      <c r="Q604" s="130">
        <f t="shared" si="256"/>
        <v>0</v>
      </c>
      <c r="R604" s="130">
        <f t="shared" si="256"/>
        <v>25</v>
      </c>
      <c r="S604" s="130">
        <f t="shared" si="256"/>
        <v>25</v>
      </c>
      <c r="T604" s="38"/>
    </row>
    <row r="605" spans="1:20" s="72" customFormat="1" ht="21">
      <c r="A605" s="266"/>
      <c r="B605" s="266"/>
      <c r="C605" s="85" t="s">
        <v>36</v>
      </c>
      <c r="D605" s="124"/>
      <c r="E605" s="124"/>
      <c r="F605" s="64"/>
      <c r="G605" s="64"/>
      <c r="H605" s="59"/>
      <c r="I605" s="38"/>
      <c r="J605" s="76"/>
      <c r="K605" s="76"/>
      <c r="L605" s="114"/>
      <c r="M605" s="114"/>
      <c r="N605" s="114"/>
      <c r="O605" s="114"/>
      <c r="P605" s="114"/>
      <c r="Q605" s="114"/>
      <c r="R605" s="114"/>
      <c r="S605" s="114"/>
      <c r="T605" s="38"/>
    </row>
    <row r="606" spans="1:20" s="72" customFormat="1" ht="31.5">
      <c r="A606" s="267"/>
      <c r="B606" s="267"/>
      <c r="C606" s="85" t="s">
        <v>379</v>
      </c>
      <c r="D606" s="124" t="s">
        <v>368</v>
      </c>
      <c r="E606" s="124" t="s">
        <v>270</v>
      </c>
      <c r="F606" s="124" t="s">
        <v>270</v>
      </c>
      <c r="G606" s="124" t="s">
        <v>270</v>
      </c>
      <c r="H606" s="130">
        <f>H607+H610</f>
        <v>0</v>
      </c>
      <c r="I606" s="130">
        <f aca="true" t="shared" si="257" ref="I606:S606">I607+I610</f>
        <v>0</v>
      </c>
      <c r="J606" s="130">
        <f t="shared" si="257"/>
        <v>25</v>
      </c>
      <c r="K606" s="130">
        <f t="shared" si="257"/>
        <v>0</v>
      </c>
      <c r="L606" s="130">
        <f t="shared" si="257"/>
        <v>25</v>
      </c>
      <c r="M606" s="130">
        <f t="shared" si="257"/>
        <v>0</v>
      </c>
      <c r="N606" s="130">
        <f t="shared" si="257"/>
        <v>25</v>
      </c>
      <c r="O606" s="130">
        <f t="shared" si="257"/>
        <v>0</v>
      </c>
      <c r="P606" s="130">
        <f t="shared" si="257"/>
        <v>0</v>
      </c>
      <c r="Q606" s="130">
        <f t="shared" si="257"/>
        <v>0</v>
      </c>
      <c r="R606" s="130">
        <f t="shared" si="257"/>
        <v>25</v>
      </c>
      <c r="S606" s="130">
        <f t="shared" si="257"/>
        <v>25</v>
      </c>
      <c r="T606" s="38"/>
    </row>
    <row r="607" spans="1:20" s="72" customFormat="1" ht="22.5">
      <c r="A607" s="261" t="s">
        <v>876</v>
      </c>
      <c r="B607" s="224" t="s">
        <v>877</v>
      </c>
      <c r="C607" s="87" t="s">
        <v>23</v>
      </c>
      <c r="D607" s="64" t="s">
        <v>368</v>
      </c>
      <c r="E607" s="64" t="s">
        <v>375</v>
      </c>
      <c r="F607" s="64" t="s">
        <v>407</v>
      </c>
      <c r="G607" s="64"/>
      <c r="H607" s="59">
        <f>H609</f>
        <v>0</v>
      </c>
      <c r="I607" s="59">
        <f aca="true" t="shared" si="258" ref="I607:S607">I609</f>
        <v>0</v>
      </c>
      <c r="J607" s="59">
        <f t="shared" si="258"/>
        <v>25</v>
      </c>
      <c r="K607" s="59">
        <f t="shared" si="258"/>
        <v>0</v>
      </c>
      <c r="L607" s="60">
        <f t="shared" si="258"/>
        <v>25</v>
      </c>
      <c r="M607" s="60">
        <f t="shared" si="258"/>
        <v>0</v>
      </c>
      <c r="N607" s="60">
        <f t="shared" si="258"/>
        <v>25</v>
      </c>
      <c r="O607" s="60">
        <f t="shared" si="258"/>
        <v>0</v>
      </c>
      <c r="P607" s="60">
        <f t="shared" si="258"/>
        <v>0</v>
      </c>
      <c r="Q607" s="60">
        <f t="shared" si="258"/>
        <v>0</v>
      </c>
      <c r="R607" s="60">
        <f t="shared" si="258"/>
        <v>25</v>
      </c>
      <c r="S607" s="60">
        <f t="shared" si="258"/>
        <v>25</v>
      </c>
      <c r="T607" s="38"/>
    </row>
    <row r="608" spans="1:20" s="72" customFormat="1" ht="22.5">
      <c r="A608" s="262"/>
      <c r="B608" s="225"/>
      <c r="C608" s="87" t="s">
        <v>36</v>
      </c>
      <c r="D608" s="64"/>
      <c r="E608" s="64"/>
      <c r="F608" s="64"/>
      <c r="G608" s="64"/>
      <c r="H608" s="59"/>
      <c r="I608" s="38"/>
      <c r="J608" s="38"/>
      <c r="K608" s="38"/>
      <c r="L608" s="47"/>
      <c r="M608" s="47"/>
      <c r="N608" s="47"/>
      <c r="O608" s="47"/>
      <c r="P608" s="47"/>
      <c r="Q608" s="47"/>
      <c r="R608" s="47"/>
      <c r="S608" s="47"/>
      <c r="T608" s="38"/>
    </row>
    <row r="609" spans="1:20" s="72" customFormat="1" ht="33.75">
      <c r="A609" s="268"/>
      <c r="B609" s="235"/>
      <c r="C609" s="87" t="s">
        <v>379</v>
      </c>
      <c r="D609" s="64" t="s">
        <v>368</v>
      </c>
      <c r="E609" s="64" t="s">
        <v>375</v>
      </c>
      <c r="F609" s="64" t="s">
        <v>878</v>
      </c>
      <c r="G609" s="64" t="s">
        <v>372</v>
      </c>
      <c r="H609" s="59">
        <v>0</v>
      </c>
      <c r="I609" s="38">
        <v>0</v>
      </c>
      <c r="J609" s="38">
        <v>25</v>
      </c>
      <c r="K609" s="38">
        <v>0</v>
      </c>
      <c r="L609" s="47">
        <v>25</v>
      </c>
      <c r="M609" s="47">
        <v>0</v>
      </c>
      <c r="N609" s="47">
        <v>25</v>
      </c>
      <c r="O609" s="47">
        <v>0</v>
      </c>
      <c r="P609" s="47">
        <v>0</v>
      </c>
      <c r="Q609" s="47">
        <v>0</v>
      </c>
      <c r="R609" s="47">
        <v>25</v>
      </c>
      <c r="S609" s="47">
        <v>25</v>
      </c>
      <c r="T609" s="38"/>
    </row>
    <row r="610" spans="1:20" s="72" customFormat="1" ht="22.5">
      <c r="A610" s="261" t="s">
        <v>879</v>
      </c>
      <c r="B610" s="224" t="s">
        <v>880</v>
      </c>
      <c r="C610" s="87" t="s">
        <v>23</v>
      </c>
      <c r="D610" s="64" t="s">
        <v>368</v>
      </c>
      <c r="E610" s="64" t="s">
        <v>375</v>
      </c>
      <c r="F610" s="64" t="s">
        <v>407</v>
      </c>
      <c r="G610" s="64"/>
      <c r="H610" s="59">
        <f>H612</f>
        <v>0</v>
      </c>
      <c r="I610" s="59">
        <f aca="true" t="shared" si="259" ref="I610:S610">I612</f>
        <v>0</v>
      </c>
      <c r="J610" s="59">
        <f t="shared" si="259"/>
        <v>0</v>
      </c>
      <c r="K610" s="59">
        <f t="shared" si="259"/>
        <v>0</v>
      </c>
      <c r="L610" s="60">
        <f t="shared" si="259"/>
        <v>0</v>
      </c>
      <c r="M610" s="60">
        <f t="shared" si="259"/>
        <v>0</v>
      </c>
      <c r="N610" s="60">
        <f t="shared" si="259"/>
        <v>0</v>
      </c>
      <c r="O610" s="60">
        <f t="shared" si="259"/>
        <v>0</v>
      </c>
      <c r="P610" s="60">
        <f t="shared" si="259"/>
        <v>0</v>
      </c>
      <c r="Q610" s="60">
        <f t="shared" si="259"/>
        <v>0</v>
      </c>
      <c r="R610" s="60">
        <f t="shared" si="259"/>
        <v>0</v>
      </c>
      <c r="S610" s="60">
        <f t="shared" si="259"/>
        <v>0</v>
      </c>
      <c r="T610" s="38"/>
    </row>
    <row r="611" spans="1:20" s="72" customFormat="1" ht="22.5">
      <c r="A611" s="262"/>
      <c r="B611" s="225"/>
      <c r="C611" s="87" t="s">
        <v>36</v>
      </c>
      <c r="D611" s="64"/>
      <c r="E611" s="64"/>
      <c r="F611" s="64"/>
      <c r="G611" s="64"/>
      <c r="H611" s="59"/>
      <c r="I611" s="38"/>
      <c r="J611" s="38"/>
      <c r="K611" s="38"/>
      <c r="L611" s="47"/>
      <c r="M611" s="47"/>
      <c r="N611" s="47"/>
      <c r="O611" s="47"/>
      <c r="P611" s="47"/>
      <c r="Q611" s="47"/>
      <c r="R611" s="47"/>
      <c r="S611" s="47"/>
      <c r="T611" s="38"/>
    </row>
    <row r="612" spans="1:20" s="72" customFormat="1" ht="33.75">
      <c r="A612" s="268"/>
      <c r="B612" s="235"/>
      <c r="C612" s="87" t="s">
        <v>379</v>
      </c>
      <c r="D612" s="64" t="s">
        <v>368</v>
      </c>
      <c r="E612" s="64" t="s">
        <v>375</v>
      </c>
      <c r="F612" s="64" t="s">
        <v>878</v>
      </c>
      <c r="G612" s="64" t="s">
        <v>372</v>
      </c>
      <c r="H612" s="59">
        <v>0</v>
      </c>
      <c r="I612" s="59">
        <v>0</v>
      </c>
      <c r="J612" s="59">
        <v>0</v>
      </c>
      <c r="K612" s="59">
        <v>0</v>
      </c>
      <c r="L612" s="60">
        <v>0</v>
      </c>
      <c r="M612" s="60">
        <v>0</v>
      </c>
      <c r="N612" s="60">
        <v>0</v>
      </c>
      <c r="O612" s="60">
        <v>0</v>
      </c>
      <c r="P612" s="60">
        <v>0</v>
      </c>
      <c r="Q612" s="60">
        <v>0</v>
      </c>
      <c r="R612" s="60">
        <v>0</v>
      </c>
      <c r="S612" s="60">
        <v>0</v>
      </c>
      <c r="T612" s="38"/>
    </row>
    <row r="613" spans="1:20" s="72" customFormat="1" ht="22.5">
      <c r="A613" s="265" t="s">
        <v>40</v>
      </c>
      <c r="B613" s="265" t="s">
        <v>563</v>
      </c>
      <c r="C613" s="87" t="s">
        <v>23</v>
      </c>
      <c r="D613" s="124"/>
      <c r="E613" s="124"/>
      <c r="F613" s="124"/>
      <c r="G613" s="124"/>
      <c r="H613" s="130">
        <f>H615</f>
        <v>0</v>
      </c>
      <c r="I613" s="130">
        <f aca="true" t="shared" si="260" ref="I613:S613">I615</f>
        <v>0</v>
      </c>
      <c r="J613" s="130">
        <f t="shared" si="260"/>
        <v>0</v>
      </c>
      <c r="K613" s="130">
        <f t="shared" si="260"/>
        <v>0</v>
      </c>
      <c r="L613" s="67">
        <f t="shared" si="260"/>
        <v>0</v>
      </c>
      <c r="M613" s="67">
        <f t="shared" si="260"/>
        <v>0</v>
      </c>
      <c r="N613" s="67">
        <f t="shared" si="260"/>
        <v>0</v>
      </c>
      <c r="O613" s="67">
        <f t="shared" si="260"/>
        <v>0</v>
      </c>
      <c r="P613" s="67">
        <f t="shared" si="260"/>
        <v>0</v>
      </c>
      <c r="Q613" s="67">
        <f t="shared" si="260"/>
        <v>0</v>
      </c>
      <c r="R613" s="67">
        <f t="shared" si="260"/>
        <v>100</v>
      </c>
      <c r="S613" s="67">
        <f t="shared" si="260"/>
        <v>100</v>
      </c>
      <c r="T613" s="38"/>
    </row>
    <row r="614" spans="1:20" s="72" customFormat="1" ht="22.5">
      <c r="A614" s="266"/>
      <c r="B614" s="266"/>
      <c r="C614" s="87" t="s">
        <v>36</v>
      </c>
      <c r="D614" s="124"/>
      <c r="E614" s="124"/>
      <c r="F614" s="124"/>
      <c r="G614" s="124"/>
      <c r="H614" s="130"/>
      <c r="I614" s="76"/>
      <c r="J614" s="76"/>
      <c r="K614" s="76"/>
      <c r="L614" s="114"/>
      <c r="M614" s="114"/>
      <c r="N614" s="114"/>
      <c r="O614" s="114"/>
      <c r="P614" s="114"/>
      <c r="Q614" s="114"/>
      <c r="R614" s="114"/>
      <c r="S614" s="114"/>
      <c r="T614" s="38"/>
    </row>
    <row r="615" spans="1:20" s="72" customFormat="1" ht="33.75">
      <c r="A615" s="267"/>
      <c r="B615" s="267"/>
      <c r="C615" s="87" t="s">
        <v>379</v>
      </c>
      <c r="D615" s="124" t="s">
        <v>368</v>
      </c>
      <c r="E615" s="124" t="s">
        <v>270</v>
      </c>
      <c r="F615" s="124" t="s">
        <v>270</v>
      </c>
      <c r="G615" s="124" t="s">
        <v>270</v>
      </c>
      <c r="H615" s="130">
        <f>H616+H619+H622</f>
        <v>0</v>
      </c>
      <c r="I615" s="130">
        <f aca="true" t="shared" si="261" ref="I615:S615">I616+I619+I622</f>
        <v>0</v>
      </c>
      <c r="J615" s="130">
        <f t="shared" si="261"/>
        <v>0</v>
      </c>
      <c r="K615" s="130">
        <f t="shared" si="261"/>
        <v>0</v>
      </c>
      <c r="L615" s="67">
        <f t="shared" si="261"/>
        <v>0</v>
      </c>
      <c r="M615" s="67">
        <f t="shared" si="261"/>
        <v>0</v>
      </c>
      <c r="N615" s="67">
        <f t="shared" si="261"/>
        <v>0</v>
      </c>
      <c r="O615" s="67">
        <f t="shared" si="261"/>
        <v>0</v>
      </c>
      <c r="P615" s="67">
        <f t="shared" si="261"/>
        <v>0</v>
      </c>
      <c r="Q615" s="67">
        <f t="shared" si="261"/>
        <v>0</v>
      </c>
      <c r="R615" s="67">
        <f t="shared" si="261"/>
        <v>100</v>
      </c>
      <c r="S615" s="67">
        <f t="shared" si="261"/>
        <v>100</v>
      </c>
      <c r="T615" s="38"/>
    </row>
    <row r="616" spans="1:20" s="72" customFormat="1" ht="24" customHeight="1">
      <c r="A616" s="224" t="s">
        <v>498</v>
      </c>
      <c r="B616" s="224" t="s">
        <v>499</v>
      </c>
      <c r="C616" s="87" t="s">
        <v>23</v>
      </c>
      <c r="D616" s="64" t="s">
        <v>368</v>
      </c>
      <c r="E616" s="64" t="s">
        <v>375</v>
      </c>
      <c r="F616" s="64" t="s">
        <v>408</v>
      </c>
      <c r="G616" s="64"/>
      <c r="H616" s="59"/>
      <c r="I616" s="64"/>
      <c r="J616" s="38">
        <f>J618</f>
        <v>0</v>
      </c>
      <c r="K616" s="38">
        <f aca="true" t="shared" si="262" ref="K616:S616">K618</f>
        <v>0</v>
      </c>
      <c r="L616" s="47">
        <f t="shared" si="262"/>
        <v>0</v>
      </c>
      <c r="M616" s="47">
        <f t="shared" si="262"/>
        <v>0</v>
      </c>
      <c r="N616" s="47">
        <f t="shared" si="262"/>
        <v>0</v>
      </c>
      <c r="O616" s="47">
        <f t="shared" si="262"/>
        <v>0</v>
      </c>
      <c r="P616" s="47">
        <f t="shared" si="262"/>
        <v>0</v>
      </c>
      <c r="Q616" s="47">
        <f t="shared" si="262"/>
        <v>0</v>
      </c>
      <c r="R616" s="47">
        <f t="shared" si="262"/>
        <v>40</v>
      </c>
      <c r="S616" s="47">
        <f t="shared" si="262"/>
        <v>40</v>
      </c>
      <c r="T616" s="38"/>
    </row>
    <row r="617" spans="1:20" s="72" customFormat="1" ht="22.5">
      <c r="A617" s="225"/>
      <c r="B617" s="225"/>
      <c r="C617" s="87" t="s">
        <v>36</v>
      </c>
      <c r="D617" s="64"/>
      <c r="E617" s="64"/>
      <c r="F617" s="64"/>
      <c r="G617" s="64"/>
      <c r="H617" s="59"/>
      <c r="I617" s="64"/>
      <c r="J617" s="38"/>
      <c r="K617" s="38"/>
      <c r="L617" s="47"/>
      <c r="M617" s="47"/>
      <c r="N617" s="47"/>
      <c r="O617" s="47"/>
      <c r="P617" s="47"/>
      <c r="Q617" s="47"/>
      <c r="R617" s="47"/>
      <c r="S617" s="47"/>
      <c r="T617" s="38"/>
    </row>
    <row r="618" spans="1:20" s="72" customFormat="1" ht="33.75">
      <c r="A618" s="235"/>
      <c r="B618" s="235"/>
      <c r="C618" s="87" t="s">
        <v>379</v>
      </c>
      <c r="D618" s="64" t="s">
        <v>368</v>
      </c>
      <c r="E618" s="64" t="s">
        <v>375</v>
      </c>
      <c r="F618" s="64" t="s">
        <v>408</v>
      </c>
      <c r="G618" s="64" t="s">
        <v>393</v>
      </c>
      <c r="H618" s="59"/>
      <c r="I618" s="64"/>
      <c r="J618" s="38">
        <v>0</v>
      </c>
      <c r="K618" s="38">
        <v>0</v>
      </c>
      <c r="L618" s="47">
        <v>0</v>
      </c>
      <c r="M618" s="47">
        <v>0</v>
      </c>
      <c r="N618" s="47">
        <v>0</v>
      </c>
      <c r="O618" s="47">
        <v>0</v>
      </c>
      <c r="P618" s="47">
        <v>0</v>
      </c>
      <c r="Q618" s="47">
        <v>0</v>
      </c>
      <c r="R618" s="47">
        <v>40</v>
      </c>
      <c r="S618" s="47">
        <v>40</v>
      </c>
      <c r="T618" s="38"/>
    </row>
    <row r="619" spans="1:20" s="72" customFormat="1" ht="24" customHeight="1">
      <c r="A619" s="224" t="s">
        <v>500</v>
      </c>
      <c r="B619" s="224" t="s">
        <v>501</v>
      </c>
      <c r="C619" s="87" t="s">
        <v>23</v>
      </c>
      <c r="D619" s="64" t="s">
        <v>368</v>
      </c>
      <c r="E619" s="64" t="s">
        <v>375</v>
      </c>
      <c r="F619" s="64" t="s">
        <v>409</v>
      </c>
      <c r="G619" s="64"/>
      <c r="H619" s="59"/>
      <c r="I619" s="64"/>
      <c r="J619" s="38">
        <f>J621</f>
        <v>0</v>
      </c>
      <c r="K619" s="38">
        <f aca="true" t="shared" si="263" ref="K619:S619">K621</f>
        <v>0</v>
      </c>
      <c r="L619" s="47">
        <f t="shared" si="263"/>
        <v>0</v>
      </c>
      <c r="M619" s="47">
        <f t="shared" si="263"/>
        <v>0</v>
      </c>
      <c r="N619" s="47">
        <f t="shared" si="263"/>
        <v>0</v>
      </c>
      <c r="O619" s="47">
        <f t="shared" si="263"/>
        <v>0</v>
      </c>
      <c r="P619" s="47">
        <f t="shared" si="263"/>
        <v>0</v>
      </c>
      <c r="Q619" s="47">
        <f t="shared" si="263"/>
        <v>0</v>
      </c>
      <c r="R619" s="47">
        <f t="shared" si="263"/>
        <v>30</v>
      </c>
      <c r="S619" s="47">
        <f t="shared" si="263"/>
        <v>30</v>
      </c>
      <c r="T619" s="38"/>
    </row>
    <row r="620" spans="1:20" s="72" customFormat="1" ht="22.5">
      <c r="A620" s="225"/>
      <c r="B620" s="225"/>
      <c r="C620" s="87" t="s">
        <v>36</v>
      </c>
      <c r="D620" s="64"/>
      <c r="E620" s="64"/>
      <c r="F620" s="64"/>
      <c r="G620" s="64"/>
      <c r="H620" s="59"/>
      <c r="I620" s="64"/>
      <c r="J620" s="38"/>
      <c r="K620" s="38"/>
      <c r="L620" s="47"/>
      <c r="M620" s="47"/>
      <c r="N620" s="47"/>
      <c r="O620" s="47"/>
      <c r="P620" s="47"/>
      <c r="Q620" s="47"/>
      <c r="R620" s="47"/>
      <c r="S620" s="47"/>
      <c r="T620" s="38"/>
    </row>
    <row r="621" spans="1:20" s="72" customFormat="1" ht="33.75">
      <c r="A621" s="235"/>
      <c r="B621" s="235"/>
      <c r="C621" s="87" t="s">
        <v>379</v>
      </c>
      <c r="D621" s="64" t="s">
        <v>368</v>
      </c>
      <c r="E621" s="64" t="s">
        <v>375</v>
      </c>
      <c r="F621" s="64" t="s">
        <v>409</v>
      </c>
      <c r="G621" s="64" t="s">
        <v>393</v>
      </c>
      <c r="H621" s="59"/>
      <c r="I621" s="64"/>
      <c r="J621" s="38">
        <v>0</v>
      </c>
      <c r="K621" s="38">
        <v>0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47">
        <v>30</v>
      </c>
      <c r="S621" s="47">
        <v>30</v>
      </c>
      <c r="T621" s="38"/>
    </row>
    <row r="622" spans="1:20" s="72" customFormat="1" ht="22.5">
      <c r="A622" s="224" t="s">
        <v>636</v>
      </c>
      <c r="B622" s="224" t="s">
        <v>130</v>
      </c>
      <c r="C622" s="87" t="s">
        <v>23</v>
      </c>
      <c r="D622" s="64" t="s">
        <v>368</v>
      </c>
      <c r="E622" s="64" t="s">
        <v>375</v>
      </c>
      <c r="F622" s="64" t="s">
        <v>410</v>
      </c>
      <c r="G622" s="64"/>
      <c r="H622" s="59"/>
      <c r="I622" s="64"/>
      <c r="J622" s="38">
        <f>J624</f>
        <v>0</v>
      </c>
      <c r="K622" s="38">
        <f aca="true" t="shared" si="264" ref="K622:S622">K624</f>
        <v>0</v>
      </c>
      <c r="L622" s="47">
        <f t="shared" si="264"/>
        <v>0</v>
      </c>
      <c r="M622" s="47">
        <f t="shared" si="264"/>
        <v>0</v>
      </c>
      <c r="N622" s="47">
        <f t="shared" si="264"/>
        <v>0</v>
      </c>
      <c r="O622" s="47">
        <f t="shared" si="264"/>
        <v>0</v>
      </c>
      <c r="P622" s="47">
        <f t="shared" si="264"/>
        <v>0</v>
      </c>
      <c r="Q622" s="47">
        <f t="shared" si="264"/>
        <v>0</v>
      </c>
      <c r="R622" s="47">
        <f t="shared" si="264"/>
        <v>30</v>
      </c>
      <c r="S622" s="47">
        <f t="shared" si="264"/>
        <v>30</v>
      </c>
      <c r="T622" s="38"/>
    </row>
    <row r="623" spans="1:20" s="72" customFormat="1" ht="22.5">
      <c r="A623" s="225"/>
      <c r="B623" s="225"/>
      <c r="C623" s="87" t="s">
        <v>36</v>
      </c>
      <c r="D623" s="64"/>
      <c r="E623" s="64"/>
      <c r="F623" s="64"/>
      <c r="G623" s="64"/>
      <c r="H623" s="59"/>
      <c r="I623" s="64"/>
      <c r="J623" s="38"/>
      <c r="K623" s="38"/>
      <c r="L623" s="47"/>
      <c r="M623" s="47"/>
      <c r="N623" s="47"/>
      <c r="O623" s="47"/>
      <c r="P623" s="47"/>
      <c r="Q623" s="47"/>
      <c r="R623" s="47"/>
      <c r="S623" s="47"/>
      <c r="T623" s="38"/>
    </row>
    <row r="624" spans="1:20" s="72" customFormat="1" ht="33.75">
      <c r="A624" s="235"/>
      <c r="B624" s="235"/>
      <c r="C624" s="87" t="s">
        <v>379</v>
      </c>
      <c r="D624" s="64" t="s">
        <v>368</v>
      </c>
      <c r="E624" s="64" t="s">
        <v>375</v>
      </c>
      <c r="F624" s="64" t="s">
        <v>410</v>
      </c>
      <c r="G624" s="64" t="s">
        <v>393</v>
      </c>
      <c r="H624" s="59"/>
      <c r="I624" s="64"/>
      <c r="J624" s="38">
        <v>0</v>
      </c>
      <c r="K624" s="38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30</v>
      </c>
      <c r="S624" s="47">
        <v>30</v>
      </c>
      <c r="T624" s="38"/>
    </row>
    <row r="625" spans="1:20" s="72" customFormat="1" ht="21">
      <c r="A625" s="265" t="s">
        <v>40</v>
      </c>
      <c r="B625" s="265" t="s">
        <v>411</v>
      </c>
      <c r="C625" s="85" t="s">
        <v>23</v>
      </c>
      <c r="D625" s="124"/>
      <c r="E625" s="124"/>
      <c r="F625" s="124"/>
      <c r="G625" s="124"/>
      <c r="H625" s="130">
        <f>H627</f>
        <v>160</v>
      </c>
      <c r="I625" s="130">
        <f aca="true" t="shared" si="265" ref="I625:S625">I627</f>
        <v>150</v>
      </c>
      <c r="J625" s="130">
        <f t="shared" si="265"/>
        <v>320</v>
      </c>
      <c r="K625" s="130">
        <f t="shared" si="265"/>
        <v>0</v>
      </c>
      <c r="L625" s="67">
        <f t="shared" si="265"/>
        <v>320</v>
      </c>
      <c r="M625" s="67">
        <f t="shared" si="265"/>
        <v>0</v>
      </c>
      <c r="N625" s="67">
        <f>N627</f>
        <v>320</v>
      </c>
      <c r="O625" s="67">
        <f t="shared" si="265"/>
        <v>89.5</v>
      </c>
      <c r="P625" s="67">
        <f t="shared" si="265"/>
        <v>130.70000000000002</v>
      </c>
      <c r="Q625" s="67">
        <f t="shared" si="265"/>
        <v>94.5</v>
      </c>
      <c r="R625" s="67">
        <f t="shared" si="265"/>
        <v>320</v>
      </c>
      <c r="S625" s="67">
        <f t="shared" si="265"/>
        <v>320</v>
      </c>
      <c r="T625" s="38"/>
    </row>
    <row r="626" spans="1:20" s="72" customFormat="1" ht="21">
      <c r="A626" s="266"/>
      <c r="B626" s="266"/>
      <c r="C626" s="85" t="s">
        <v>36</v>
      </c>
      <c r="D626" s="124"/>
      <c r="E626" s="124"/>
      <c r="F626" s="124"/>
      <c r="G626" s="124"/>
      <c r="H626" s="130"/>
      <c r="I626" s="124"/>
      <c r="J626" s="76"/>
      <c r="K626" s="76"/>
      <c r="L626" s="114"/>
      <c r="M626" s="114"/>
      <c r="N626" s="114"/>
      <c r="O626" s="114"/>
      <c r="P626" s="114"/>
      <c r="Q626" s="114"/>
      <c r="R626" s="115"/>
      <c r="S626" s="115"/>
      <c r="T626" s="38"/>
    </row>
    <row r="627" spans="1:20" s="72" customFormat="1" ht="31.5">
      <c r="A627" s="267"/>
      <c r="B627" s="267"/>
      <c r="C627" s="85" t="s">
        <v>379</v>
      </c>
      <c r="D627" s="124" t="s">
        <v>368</v>
      </c>
      <c r="E627" s="124" t="s">
        <v>270</v>
      </c>
      <c r="F627" s="124" t="s">
        <v>270</v>
      </c>
      <c r="G627" s="124" t="s">
        <v>270</v>
      </c>
      <c r="H627" s="130">
        <f>H628+H631+H634</f>
        <v>160</v>
      </c>
      <c r="I627" s="130">
        <f aca="true" t="shared" si="266" ref="I627:S627">I628+I631+I634</f>
        <v>150</v>
      </c>
      <c r="J627" s="130">
        <f t="shared" si="266"/>
        <v>320</v>
      </c>
      <c r="K627" s="130">
        <f t="shared" si="266"/>
        <v>0</v>
      </c>
      <c r="L627" s="130">
        <f t="shared" si="266"/>
        <v>320</v>
      </c>
      <c r="M627" s="130">
        <f t="shared" si="266"/>
        <v>0</v>
      </c>
      <c r="N627" s="130">
        <f t="shared" si="266"/>
        <v>320</v>
      </c>
      <c r="O627" s="130">
        <f t="shared" si="266"/>
        <v>89.5</v>
      </c>
      <c r="P627" s="130">
        <f t="shared" si="266"/>
        <v>130.70000000000002</v>
      </c>
      <c r="Q627" s="130">
        <f t="shared" si="266"/>
        <v>94.5</v>
      </c>
      <c r="R627" s="130">
        <f t="shared" si="266"/>
        <v>320</v>
      </c>
      <c r="S627" s="130">
        <f t="shared" si="266"/>
        <v>320</v>
      </c>
      <c r="T627" s="38"/>
    </row>
    <row r="628" spans="1:20" s="72" customFormat="1" ht="22.5">
      <c r="A628" s="224" t="s">
        <v>498</v>
      </c>
      <c r="B628" s="224" t="s">
        <v>527</v>
      </c>
      <c r="C628" s="87" t="s">
        <v>23</v>
      </c>
      <c r="D628" s="64" t="s">
        <v>368</v>
      </c>
      <c r="E628" s="64" t="s">
        <v>375</v>
      </c>
      <c r="F628" s="64" t="s">
        <v>820</v>
      </c>
      <c r="G628" s="64"/>
      <c r="H628" s="59">
        <f>H630</f>
        <v>160</v>
      </c>
      <c r="I628" s="59">
        <f aca="true" t="shared" si="267" ref="I628:S628">I630</f>
        <v>150</v>
      </c>
      <c r="J628" s="59">
        <f t="shared" si="267"/>
        <v>150</v>
      </c>
      <c r="K628" s="59">
        <f t="shared" si="267"/>
        <v>0</v>
      </c>
      <c r="L628" s="59">
        <f t="shared" si="267"/>
        <v>150</v>
      </c>
      <c r="M628" s="59">
        <f t="shared" si="267"/>
        <v>0</v>
      </c>
      <c r="N628" s="59">
        <f t="shared" si="267"/>
        <v>150</v>
      </c>
      <c r="O628" s="59">
        <f t="shared" si="267"/>
        <v>76.5</v>
      </c>
      <c r="P628" s="59">
        <f t="shared" si="267"/>
        <v>102.9</v>
      </c>
      <c r="Q628" s="59">
        <f t="shared" si="267"/>
        <v>76.5</v>
      </c>
      <c r="R628" s="59">
        <f t="shared" si="267"/>
        <v>150</v>
      </c>
      <c r="S628" s="59">
        <f t="shared" si="267"/>
        <v>150</v>
      </c>
      <c r="T628" s="38"/>
    </row>
    <row r="629" spans="1:20" s="72" customFormat="1" ht="22.5">
      <c r="A629" s="225"/>
      <c r="B629" s="225"/>
      <c r="C629" s="87" t="s">
        <v>36</v>
      </c>
      <c r="D629" s="64"/>
      <c r="E629" s="64"/>
      <c r="F629" s="64"/>
      <c r="G629" s="64"/>
      <c r="H629" s="59"/>
      <c r="I629" s="64"/>
      <c r="J629" s="38"/>
      <c r="K629" s="38"/>
      <c r="L629" s="47"/>
      <c r="M629" s="47"/>
      <c r="N629" s="47"/>
      <c r="O629" s="47"/>
      <c r="P629" s="47"/>
      <c r="Q629" s="47"/>
      <c r="R629" s="47"/>
      <c r="S629" s="47"/>
      <c r="T629" s="38"/>
    </row>
    <row r="630" spans="1:20" s="72" customFormat="1" ht="33.75">
      <c r="A630" s="235"/>
      <c r="B630" s="235"/>
      <c r="C630" s="87" t="s">
        <v>379</v>
      </c>
      <c r="D630" s="64" t="s">
        <v>368</v>
      </c>
      <c r="E630" s="64" t="s">
        <v>375</v>
      </c>
      <c r="F630" s="64" t="s">
        <v>965</v>
      </c>
      <c r="G630" s="64" t="s">
        <v>372</v>
      </c>
      <c r="H630" s="59">
        <v>160</v>
      </c>
      <c r="I630" s="78">
        <v>150</v>
      </c>
      <c r="J630" s="59">
        <v>150</v>
      </c>
      <c r="K630" s="78">
        <v>0</v>
      </c>
      <c r="L630" s="60">
        <v>150</v>
      </c>
      <c r="M630" s="109">
        <v>0</v>
      </c>
      <c r="N630" s="60">
        <v>150</v>
      </c>
      <c r="O630" s="109">
        <v>76.5</v>
      </c>
      <c r="P630" s="60">
        <v>102.9</v>
      </c>
      <c r="Q630" s="109">
        <v>76.5</v>
      </c>
      <c r="R630" s="60">
        <v>150</v>
      </c>
      <c r="S630" s="109">
        <v>150</v>
      </c>
      <c r="T630" s="38"/>
    </row>
    <row r="631" spans="1:20" s="72" customFormat="1" ht="22.5">
      <c r="A631" s="224" t="s">
        <v>637</v>
      </c>
      <c r="B631" s="224" t="s">
        <v>502</v>
      </c>
      <c r="C631" s="87" t="s">
        <v>23</v>
      </c>
      <c r="D631" s="64" t="s">
        <v>368</v>
      </c>
      <c r="E631" s="64" t="s">
        <v>375</v>
      </c>
      <c r="F631" s="64" t="s">
        <v>821</v>
      </c>
      <c r="G631" s="64"/>
      <c r="H631" s="59">
        <f>H633</f>
        <v>0</v>
      </c>
      <c r="I631" s="59">
        <f aca="true" t="shared" si="268" ref="I631:S631">I633</f>
        <v>0</v>
      </c>
      <c r="J631" s="59">
        <f t="shared" si="268"/>
        <v>70</v>
      </c>
      <c r="K631" s="59">
        <f t="shared" si="268"/>
        <v>0</v>
      </c>
      <c r="L631" s="59">
        <f t="shared" si="268"/>
        <v>70</v>
      </c>
      <c r="M631" s="59">
        <f t="shared" si="268"/>
        <v>0</v>
      </c>
      <c r="N631" s="59">
        <f t="shared" si="268"/>
        <v>70</v>
      </c>
      <c r="O631" s="59">
        <f t="shared" si="268"/>
        <v>0</v>
      </c>
      <c r="P631" s="59">
        <f t="shared" si="268"/>
        <v>0</v>
      </c>
      <c r="Q631" s="59">
        <f t="shared" si="268"/>
        <v>0</v>
      </c>
      <c r="R631" s="59">
        <f t="shared" si="268"/>
        <v>70</v>
      </c>
      <c r="S631" s="59">
        <f t="shared" si="268"/>
        <v>70</v>
      </c>
      <c r="T631" s="38"/>
    </row>
    <row r="632" spans="1:20" s="72" customFormat="1" ht="12.75">
      <c r="A632" s="225"/>
      <c r="B632" s="225"/>
      <c r="C632" s="87"/>
      <c r="D632" s="64"/>
      <c r="E632" s="64"/>
      <c r="F632" s="64"/>
      <c r="G632" s="64"/>
      <c r="H632" s="59"/>
      <c r="I632" s="64"/>
      <c r="J632" s="38"/>
      <c r="K632" s="38"/>
      <c r="L632" s="47"/>
      <c r="M632" s="47"/>
      <c r="N632" s="47"/>
      <c r="O632" s="47"/>
      <c r="P632" s="47"/>
      <c r="Q632" s="47"/>
      <c r="R632" s="47"/>
      <c r="S632" s="47"/>
      <c r="T632" s="38"/>
    </row>
    <row r="633" spans="1:20" s="72" customFormat="1" ht="33.75">
      <c r="A633" s="235"/>
      <c r="B633" s="235"/>
      <c r="C633" s="87" t="s">
        <v>379</v>
      </c>
      <c r="D633" s="64" t="s">
        <v>368</v>
      </c>
      <c r="E633" s="64" t="s">
        <v>375</v>
      </c>
      <c r="F633" s="64" t="s">
        <v>821</v>
      </c>
      <c r="G633" s="64" t="s">
        <v>372</v>
      </c>
      <c r="H633" s="59"/>
      <c r="I633" s="64"/>
      <c r="J633" s="38">
        <v>70</v>
      </c>
      <c r="K633" s="38">
        <v>0</v>
      </c>
      <c r="L633" s="47">
        <v>70</v>
      </c>
      <c r="M633" s="47">
        <v>0</v>
      </c>
      <c r="N633" s="47">
        <v>70</v>
      </c>
      <c r="O633" s="47">
        <v>0</v>
      </c>
      <c r="P633" s="47">
        <v>0</v>
      </c>
      <c r="Q633" s="47">
        <v>0</v>
      </c>
      <c r="R633" s="47">
        <v>70</v>
      </c>
      <c r="S633" s="47">
        <v>70</v>
      </c>
      <c r="T633" s="38"/>
    </row>
    <row r="634" spans="1:20" s="72" customFormat="1" ht="23.25" customHeight="1">
      <c r="A634" s="224" t="s">
        <v>636</v>
      </c>
      <c r="B634" s="224" t="s">
        <v>503</v>
      </c>
      <c r="C634" s="87" t="s">
        <v>23</v>
      </c>
      <c r="D634" s="64" t="s">
        <v>368</v>
      </c>
      <c r="E634" s="64" t="s">
        <v>375</v>
      </c>
      <c r="F634" s="64" t="s">
        <v>822</v>
      </c>
      <c r="G634" s="64"/>
      <c r="H634" s="59">
        <f>H636</f>
        <v>0</v>
      </c>
      <c r="I634" s="59">
        <f aca="true" t="shared" si="269" ref="I634:S634">I636</f>
        <v>0</v>
      </c>
      <c r="J634" s="59">
        <f t="shared" si="269"/>
        <v>100</v>
      </c>
      <c r="K634" s="59">
        <f t="shared" si="269"/>
        <v>0</v>
      </c>
      <c r="L634" s="59">
        <f t="shared" si="269"/>
        <v>100</v>
      </c>
      <c r="M634" s="59">
        <f t="shared" si="269"/>
        <v>0</v>
      </c>
      <c r="N634" s="59">
        <f t="shared" si="269"/>
        <v>100</v>
      </c>
      <c r="O634" s="59">
        <f t="shared" si="269"/>
        <v>13</v>
      </c>
      <c r="P634" s="59">
        <f t="shared" si="269"/>
        <v>27.8</v>
      </c>
      <c r="Q634" s="59">
        <f t="shared" si="269"/>
        <v>18</v>
      </c>
      <c r="R634" s="59">
        <f t="shared" si="269"/>
        <v>100</v>
      </c>
      <c r="S634" s="59">
        <f t="shared" si="269"/>
        <v>100</v>
      </c>
      <c r="T634" s="38"/>
    </row>
    <row r="635" spans="1:20" s="72" customFormat="1" ht="22.5">
      <c r="A635" s="225"/>
      <c r="B635" s="225"/>
      <c r="C635" s="87" t="s">
        <v>36</v>
      </c>
      <c r="D635" s="64"/>
      <c r="E635" s="64"/>
      <c r="F635" s="64"/>
      <c r="G635" s="64"/>
      <c r="H635" s="59"/>
      <c r="I635" s="64"/>
      <c r="J635" s="38"/>
      <c r="K635" s="38"/>
      <c r="L635" s="47"/>
      <c r="M635" s="47"/>
      <c r="N635" s="47"/>
      <c r="O635" s="47"/>
      <c r="P635" s="47"/>
      <c r="Q635" s="47"/>
      <c r="R635" s="47"/>
      <c r="S635" s="47"/>
      <c r="T635" s="38"/>
    </row>
    <row r="636" spans="1:20" s="72" customFormat="1" ht="33.75">
      <c r="A636" s="235"/>
      <c r="B636" s="235"/>
      <c r="C636" s="87" t="s">
        <v>379</v>
      </c>
      <c r="D636" s="64" t="s">
        <v>368</v>
      </c>
      <c r="E636" s="64" t="s">
        <v>375</v>
      </c>
      <c r="F636" s="64" t="s">
        <v>412</v>
      </c>
      <c r="G636" s="64" t="s">
        <v>372</v>
      </c>
      <c r="H636" s="59"/>
      <c r="I636" s="78"/>
      <c r="J636" s="38">
        <v>100</v>
      </c>
      <c r="K636" s="38">
        <v>0</v>
      </c>
      <c r="L636" s="47">
        <v>100</v>
      </c>
      <c r="M636" s="47">
        <v>0</v>
      </c>
      <c r="N636" s="47">
        <v>100</v>
      </c>
      <c r="O636" s="47">
        <v>13</v>
      </c>
      <c r="P636" s="47">
        <v>27.8</v>
      </c>
      <c r="Q636" s="47">
        <v>18</v>
      </c>
      <c r="R636" s="47">
        <v>100</v>
      </c>
      <c r="S636" s="47">
        <v>100</v>
      </c>
      <c r="T636" s="38"/>
    </row>
    <row r="637" spans="1:20" s="72" customFormat="1" ht="21">
      <c r="A637" s="265" t="s">
        <v>40</v>
      </c>
      <c r="B637" s="265" t="s">
        <v>413</v>
      </c>
      <c r="C637" s="85" t="s">
        <v>23</v>
      </c>
      <c r="D637" s="124"/>
      <c r="E637" s="124"/>
      <c r="F637" s="124"/>
      <c r="G637" s="124"/>
      <c r="H637" s="130">
        <f>H639</f>
        <v>561.6</v>
      </c>
      <c r="I637" s="130">
        <f aca="true" t="shared" si="270" ref="I637:S637">I639</f>
        <v>556</v>
      </c>
      <c r="J637" s="130">
        <f t="shared" si="270"/>
        <v>651.023</v>
      </c>
      <c r="K637" s="130">
        <f t="shared" si="270"/>
        <v>74.6</v>
      </c>
      <c r="L637" s="130">
        <f t="shared" si="270"/>
        <v>651.023</v>
      </c>
      <c r="M637" s="130">
        <f t="shared" si="270"/>
        <v>226.95</v>
      </c>
      <c r="N637" s="130">
        <f t="shared" si="270"/>
        <v>651.02399</v>
      </c>
      <c r="O637" s="130">
        <f t="shared" si="270"/>
        <v>361.27399</v>
      </c>
      <c r="P637" s="130">
        <f t="shared" si="270"/>
        <v>651.02399</v>
      </c>
      <c r="Q637" s="130">
        <f t="shared" si="270"/>
        <v>639.67399</v>
      </c>
      <c r="R637" s="130">
        <f t="shared" si="270"/>
        <v>860</v>
      </c>
      <c r="S637" s="130">
        <f t="shared" si="270"/>
        <v>500</v>
      </c>
      <c r="T637" s="38"/>
    </row>
    <row r="638" spans="1:20" s="72" customFormat="1" ht="21">
      <c r="A638" s="266"/>
      <c r="B638" s="266"/>
      <c r="C638" s="85" t="s">
        <v>36</v>
      </c>
      <c r="D638" s="124"/>
      <c r="E638" s="124"/>
      <c r="F638" s="124"/>
      <c r="G638" s="124"/>
      <c r="H638" s="130"/>
      <c r="I638" s="124"/>
      <c r="J638" s="76"/>
      <c r="K638" s="128"/>
      <c r="L638" s="114"/>
      <c r="M638" s="114"/>
      <c r="N638" s="114"/>
      <c r="O638" s="114"/>
      <c r="P638" s="114"/>
      <c r="Q638" s="114"/>
      <c r="R638" s="114"/>
      <c r="S638" s="114"/>
      <c r="T638" s="38"/>
    </row>
    <row r="639" spans="1:20" s="72" customFormat="1" ht="31.5">
      <c r="A639" s="267"/>
      <c r="B639" s="267"/>
      <c r="C639" s="85" t="s">
        <v>379</v>
      </c>
      <c r="D639" s="124" t="s">
        <v>368</v>
      </c>
      <c r="E639" s="124" t="s">
        <v>270</v>
      </c>
      <c r="F639" s="124" t="s">
        <v>270</v>
      </c>
      <c r="G639" s="124" t="s">
        <v>270</v>
      </c>
      <c r="H639" s="130">
        <f>H640</f>
        <v>561.6</v>
      </c>
      <c r="I639" s="130">
        <f aca="true" t="shared" si="271" ref="I639:S639">I640</f>
        <v>556</v>
      </c>
      <c r="J639" s="130">
        <f t="shared" si="271"/>
        <v>651.023</v>
      </c>
      <c r="K639" s="130">
        <f t="shared" si="271"/>
        <v>74.6</v>
      </c>
      <c r="L639" s="130">
        <f t="shared" si="271"/>
        <v>651.023</v>
      </c>
      <c r="M639" s="130">
        <f t="shared" si="271"/>
        <v>226.95</v>
      </c>
      <c r="N639" s="130">
        <f t="shared" si="271"/>
        <v>651.02399</v>
      </c>
      <c r="O639" s="130">
        <f t="shared" si="271"/>
        <v>361.27399</v>
      </c>
      <c r="P639" s="130">
        <f t="shared" si="271"/>
        <v>651.02399</v>
      </c>
      <c r="Q639" s="130">
        <f t="shared" si="271"/>
        <v>639.67399</v>
      </c>
      <c r="R639" s="130">
        <f t="shared" si="271"/>
        <v>860</v>
      </c>
      <c r="S639" s="130">
        <f t="shared" si="271"/>
        <v>500</v>
      </c>
      <c r="T639" s="38"/>
    </row>
    <row r="640" spans="1:20" s="72" customFormat="1" ht="24.75" customHeight="1">
      <c r="A640" s="224" t="s">
        <v>528</v>
      </c>
      <c r="B640" s="224" t="s">
        <v>529</v>
      </c>
      <c r="C640" s="87" t="s">
        <v>23</v>
      </c>
      <c r="D640" s="64" t="s">
        <v>368</v>
      </c>
      <c r="E640" s="64" t="s">
        <v>73</v>
      </c>
      <c r="F640" s="64" t="s">
        <v>414</v>
      </c>
      <c r="G640" s="64"/>
      <c r="H640" s="59">
        <f>SUM(H642:H645)</f>
        <v>561.6</v>
      </c>
      <c r="I640" s="59">
        <f aca="true" t="shared" si="272" ref="I640:S640">SUM(I642:I645)</f>
        <v>556</v>
      </c>
      <c r="J640" s="59">
        <f t="shared" si="272"/>
        <v>651.023</v>
      </c>
      <c r="K640" s="59">
        <f t="shared" si="272"/>
        <v>74.6</v>
      </c>
      <c r="L640" s="59">
        <f t="shared" si="272"/>
        <v>651.023</v>
      </c>
      <c r="M640" s="59">
        <f t="shared" si="272"/>
        <v>226.95</v>
      </c>
      <c r="N640" s="59">
        <f t="shared" si="272"/>
        <v>651.02399</v>
      </c>
      <c r="O640" s="59">
        <f t="shared" si="272"/>
        <v>361.27399</v>
      </c>
      <c r="P640" s="59">
        <f t="shared" si="272"/>
        <v>651.02399</v>
      </c>
      <c r="Q640" s="59">
        <f t="shared" si="272"/>
        <v>639.67399</v>
      </c>
      <c r="R640" s="59">
        <f t="shared" si="272"/>
        <v>860</v>
      </c>
      <c r="S640" s="59">
        <f t="shared" si="272"/>
        <v>500</v>
      </c>
      <c r="T640" s="38"/>
    </row>
    <row r="641" spans="1:20" s="72" customFormat="1" ht="22.5">
      <c r="A641" s="225"/>
      <c r="B641" s="225"/>
      <c r="C641" s="87" t="s">
        <v>36</v>
      </c>
      <c r="D641" s="64"/>
      <c r="E641" s="64"/>
      <c r="F641" s="64"/>
      <c r="G641" s="64"/>
      <c r="H641" s="59"/>
      <c r="I641" s="64"/>
      <c r="J641" s="38"/>
      <c r="K641" s="75"/>
      <c r="L641" s="47"/>
      <c r="M641" s="47"/>
      <c r="N641" s="47"/>
      <c r="O641" s="47"/>
      <c r="P641" s="47"/>
      <c r="Q641" s="47"/>
      <c r="R641" s="47"/>
      <c r="S641" s="47"/>
      <c r="T641" s="38"/>
    </row>
    <row r="642" spans="1:20" s="72" customFormat="1" ht="33.75" customHeight="1">
      <c r="A642" s="225"/>
      <c r="B642" s="225"/>
      <c r="C642" s="232" t="s">
        <v>379</v>
      </c>
      <c r="D642" s="221" t="s">
        <v>368</v>
      </c>
      <c r="E642" s="221" t="s">
        <v>73</v>
      </c>
      <c r="F642" s="221" t="s">
        <v>414</v>
      </c>
      <c r="G642" s="64" t="s">
        <v>415</v>
      </c>
      <c r="H642" s="59">
        <v>253.5</v>
      </c>
      <c r="I642" s="59">
        <v>253.5</v>
      </c>
      <c r="J642" s="59">
        <v>379.2</v>
      </c>
      <c r="K642" s="59">
        <v>42.4</v>
      </c>
      <c r="L642" s="60">
        <v>379.2</v>
      </c>
      <c r="M642" s="60">
        <v>125.65</v>
      </c>
      <c r="N642" s="60">
        <v>379.2</v>
      </c>
      <c r="O642" s="60">
        <v>195.95</v>
      </c>
      <c r="P642" s="60">
        <v>379.2</v>
      </c>
      <c r="Q642" s="60">
        <v>367.85</v>
      </c>
      <c r="R642" s="60">
        <v>300</v>
      </c>
      <c r="S642" s="60">
        <v>150</v>
      </c>
      <c r="T642" s="38"/>
    </row>
    <row r="643" spans="1:20" s="72" customFormat="1" ht="33.75" customHeight="1">
      <c r="A643" s="225"/>
      <c r="B643" s="225"/>
      <c r="C643" s="233"/>
      <c r="D643" s="222"/>
      <c r="E643" s="222"/>
      <c r="F643" s="222"/>
      <c r="G643" s="64" t="s">
        <v>372</v>
      </c>
      <c r="H643" s="59">
        <v>60.9</v>
      </c>
      <c r="I643" s="59">
        <v>55.3</v>
      </c>
      <c r="J643" s="59">
        <v>38.223</v>
      </c>
      <c r="K643" s="59">
        <v>0</v>
      </c>
      <c r="L643" s="60">
        <v>38.223</v>
      </c>
      <c r="M643" s="60">
        <v>0</v>
      </c>
      <c r="N643" s="60">
        <v>38.22399</v>
      </c>
      <c r="O643" s="60">
        <v>38.22399</v>
      </c>
      <c r="P643" s="60">
        <v>38.22399</v>
      </c>
      <c r="Q643" s="60">
        <v>38.22399</v>
      </c>
      <c r="R643" s="60">
        <v>150</v>
      </c>
      <c r="S643" s="60">
        <v>150</v>
      </c>
      <c r="T643" s="38"/>
    </row>
    <row r="644" spans="1:20" s="72" customFormat="1" ht="33.75" customHeight="1">
      <c r="A644" s="225"/>
      <c r="B644" s="225"/>
      <c r="C644" s="233"/>
      <c r="D644" s="222"/>
      <c r="E644" s="222"/>
      <c r="F644" s="222"/>
      <c r="G644" s="64" t="s">
        <v>416</v>
      </c>
      <c r="H644" s="59">
        <v>234.8</v>
      </c>
      <c r="I644" s="59">
        <v>234.8</v>
      </c>
      <c r="J644" s="59">
        <v>233.6</v>
      </c>
      <c r="K644" s="59">
        <v>32.2</v>
      </c>
      <c r="L644" s="60">
        <v>233.6</v>
      </c>
      <c r="M644" s="60">
        <v>101.3</v>
      </c>
      <c r="N644" s="60">
        <v>233.6</v>
      </c>
      <c r="O644" s="60">
        <v>127.1</v>
      </c>
      <c r="P644" s="60">
        <v>233.6</v>
      </c>
      <c r="Q644" s="60">
        <v>233.6</v>
      </c>
      <c r="R644" s="60">
        <v>390</v>
      </c>
      <c r="S644" s="60">
        <v>200</v>
      </c>
      <c r="T644" s="38"/>
    </row>
    <row r="645" spans="1:20" s="72" customFormat="1" ht="33.75" customHeight="1">
      <c r="A645" s="235"/>
      <c r="B645" s="235"/>
      <c r="C645" s="234"/>
      <c r="D645" s="223"/>
      <c r="E645" s="223"/>
      <c r="F645" s="223"/>
      <c r="G645" s="64" t="s">
        <v>402</v>
      </c>
      <c r="H645" s="59">
        <v>12.4</v>
      </c>
      <c r="I645" s="59">
        <v>12.4</v>
      </c>
      <c r="J645" s="59">
        <v>0</v>
      </c>
      <c r="K645" s="59">
        <v>0</v>
      </c>
      <c r="L645" s="60">
        <v>0</v>
      </c>
      <c r="M645" s="60">
        <v>0</v>
      </c>
      <c r="N645" s="60">
        <v>0</v>
      </c>
      <c r="O645" s="60">
        <v>0</v>
      </c>
      <c r="P645" s="60">
        <v>0</v>
      </c>
      <c r="Q645" s="60">
        <v>0</v>
      </c>
      <c r="R645" s="60">
        <v>20</v>
      </c>
      <c r="S645" s="60">
        <v>0</v>
      </c>
      <c r="T645" s="38"/>
    </row>
    <row r="646" spans="1:20" s="72" customFormat="1" ht="21">
      <c r="A646" s="265" t="s">
        <v>40</v>
      </c>
      <c r="B646" s="265" t="s">
        <v>419</v>
      </c>
      <c r="C646" s="85" t="s">
        <v>23</v>
      </c>
      <c r="D646" s="124"/>
      <c r="E646" s="64"/>
      <c r="F646" s="64"/>
      <c r="G646" s="64"/>
      <c r="H646" s="115">
        <f>H648</f>
        <v>112194.59999999999</v>
      </c>
      <c r="I646" s="115">
        <f aca="true" t="shared" si="273" ref="I646:S646">I648</f>
        <v>110292.59999999999</v>
      </c>
      <c r="J646" s="131">
        <f t="shared" si="273"/>
        <v>111279.41</v>
      </c>
      <c r="K646" s="131">
        <f t="shared" si="273"/>
        <v>34132.33999999999</v>
      </c>
      <c r="L646" s="115">
        <f t="shared" si="273"/>
        <v>111384.41</v>
      </c>
      <c r="M646" s="115">
        <f t="shared" si="273"/>
        <v>64498.30000000001</v>
      </c>
      <c r="N646" s="115">
        <f t="shared" si="273"/>
        <v>111920.586</v>
      </c>
      <c r="O646" s="115">
        <f t="shared" si="273"/>
        <v>84936.37599999999</v>
      </c>
      <c r="P646" s="115">
        <f t="shared" si="273"/>
        <v>115779.536</v>
      </c>
      <c r="Q646" s="115">
        <f t="shared" si="273"/>
        <v>115633.466</v>
      </c>
      <c r="R646" s="115">
        <f t="shared" si="273"/>
        <v>144533.19999999998</v>
      </c>
      <c r="S646" s="115">
        <f t="shared" si="273"/>
        <v>134576.19999999998</v>
      </c>
      <c r="T646" s="38"/>
    </row>
    <row r="647" spans="1:20" s="72" customFormat="1" ht="21">
      <c r="A647" s="266"/>
      <c r="B647" s="266"/>
      <c r="C647" s="85" t="s">
        <v>36</v>
      </c>
      <c r="D647" s="124"/>
      <c r="E647" s="64"/>
      <c r="F647" s="64"/>
      <c r="G647" s="64"/>
      <c r="H647" s="78"/>
      <c r="I647" s="78"/>
      <c r="J647" s="128"/>
      <c r="K647" s="128"/>
      <c r="L647" s="129"/>
      <c r="M647" s="129"/>
      <c r="N647" s="129"/>
      <c r="O647" s="129"/>
      <c r="P647" s="129"/>
      <c r="Q647" s="129"/>
      <c r="R647" s="137"/>
      <c r="S647" s="137"/>
      <c r="T647" s="38"/>
    </row>
    <row r="648" spans="1:20" s="72" customFormat="1" ht="31.5">
      <c r="A648" s="267"/>
      <c r="B648" s="267"/>
      <c r="C648" s="85" t="s">
        <v>379</v>
      </c>
      <c r="D648" s="124" t="s">
        <v>368</v>
      </c>
      <c r="E648" s="124" t="s">
        <v>270</v>
      </c>
      <c r="F648" s="124" t="s">
        <v>270</v>
      </c>
      <c r="G648" s="124" t="s">
        <v>270</v>
      </c>
      <c r="H648" s="130">
        <f>H649+H685+H694</f>
        <v>112194.59999999999</v>
      </c>
      <c r="I648" s="130">
        <f aca="true" t="shared" si="274" ref="I648:S648">I649+I685+I694</f>
        <v>110292.59999999999</v>
      </c>
      <c r="J648" s="130">
        <f t="shared" si="274"/>
        <v>111279.41</v>
      </c>
      <c r="K648" s="130">
        <f t="shared" si="274"/>
        <v>34132.33999999999</v>
      </c>
      <c r="L648" s="130">
        <f t="shared" si="274"/>
        <v>111384.41</v>
      </c>
      <c r="M648" s="130">
        <f t="shared" si="274"/>
        <v>64498.30000000001</v>
      </c>
      <c r="N648" s="130">
        <f t="shared" si="274"/>
        <v>111920.586</v>
      </c>
      <c r="O648" s="130">
        <f t="shared" si="274"/>
        <v>84936.37599999999</v>
      </c>
      <c r="P648" s="130">
        <f t="shared" si="274"/>
        <v>115779.536</v>
      </c>
      <c r="Q648" s="130">
        <f t="shared" si="274"/>
        <v>115633.466</v>
      </c>
      <c r="R648" s="130">
        <f t="shared" si="274"/>
        <v>144533.19999999998</v>
      </c>
      <c r="S648" s="130">
        <f t="shared" si="274"/>
        <v>134576.19999999998</v>
      </c>
      <c r="T648" s="38"/>
    </row>
    <row r="649" spans="1:20" s="72" customFormat="1" ht="22.5">
      <c r="A649" s="256" t="s">
        <v>159</v>
      </c>
      <c r="B649" s="256" t="s">
        <v>504</v>
      </c>
      <c r="C649" s="86" t="s">
        <v>23</v>
      </c>
      <c r="D649" s="125"/>
      <c r="E649" s="125"/>
      <c r="F649" s="125"/>
      <c r="G649" s="125"/>
      <c r="H649" s="134">
        <f>H651</f>
        <v>688.7</v>
      </c>
      <c r="I649" s="134">
        <f aca="true" t="shared" si="275" ref="I649:S649">I651</f>
        <v>688.7</v>
      </c>
      <c r="J649" s="134">
        <f t="shared" si="275"/>
        <v>708.0999999999999</v>
      </c>
      <c r="K649" s="134">
        <f t="shared" si="275"/>
        <v>250.20000000000002</v>
      </c>
      <c r="L649" s="134">
        <f t="shared" si="275"/>
        <v>708.0999999999999</v>
      </c>
      <c r="M649" s="134">
        <f t="shared" si="275"/>
        <v>436.4</v>
      </c>
      <c r="N649" s="134">
        <f t="shared" si="275"/>
        <v>708.0999999999999</v>
      </c>
      <c r="O649" s="134">
        <f t="shared" si="275"/>
        <v>687.7</v>
      </c>
      <c r="P649" s="134">
        <f t="shared" si="275"/>
        <v>687.7</v>
      </c>
      <c r="Q649" s="134">
        <f t="shared" si="275"/>
        <v>687.7</v>
      </c>
      <c r="R649" s="134">
        <f t="shared" si="275"/>
        <v>155</v>
      </c>
      <c r="S649" s="134">
        <f t="shared" si="275"/>
        <v>135</v>
      </c>
      <c r="T649" s="38"/>
    </row>
    <row r="650" spans="1:20" s="72" customFormat="1" ht="22.5">
      <c r="A650" s="257"/>
      <c r="B650" s="257"/>
      <c r="C650" s="86" t="s">
        <v>36</v>
      </c>
      <c r="D650" s="125"/>
      <c r="E650" s="125"/>
      <c r="F650" s="125"/>
      <c r="G650" s="125"/>
      <c r="H650" s="134"/>
      <c r="I650" s="134"/>
      <c r="J650" s="138"/>
      <c r="K650" s="126"/>
      <c r="L650" s="127"/>
      <c r="M650" s="127"/>
      <c r="N650" s="127"/>
      <c r="O650" s="127"/>
      <c r="P650" s="127"/>
      <c r="Q650" s="127"/>
      <c r="R650" s="127"/>
      <c r="S650" s="127"/>
      <c r="T650" s="38"/>
    </row>
    <row r="651" spans="1:20" s="72" customFormat="1" ht="33.75">
      <c r="A651" s="258"/>
      <c r="B651" s="258"/>
      <c r="C651" s="86" t="s">
        <v>379</v>
      </c>
      <c r="D651" s="125" t="s">
        <v>368</v>
      </c>
      <c r="E651" s="125" t="s">
        <v>270</v>
      </c>
      <c r="F651" s="125" t="s">
        <v>270</v>
      </c>
      <c r="G651" s="125" t="s">
        <v>270</v>
      </c>
      <c r="H651" s="134">
        <f>H652+H658+H679+H676</f>
        <v>688.7</v>
      </c>
      <c r="I651" s="134">
        <f aca="true" t="shared" si="276" ref="I651:S651">I652+I658+I679+I676</f>
        <v>688.7</v>
      </c>
      <c r="J651" s="134">
        <f t="shared" si="276"/>
        <v>708.0999999999999</v>
      </c>
      <c r="K651" s="134">
        <f t="shared" si="276"/>
        <v>250.20000000000002</v>
      </c>
      <c r="L651" s="134">
        <f t="shared" si="276"/>
        <v>708.0999999999999</v>
      </c>
      <c r="M651" s="134">
        <f t="shared" si="276"/>
        <v>436.4</v>
      </c>
      <c r="N651" s="134">
        <f t="shared" si="276"/>
        <v>708.0999999999999</v>
      </c>
      <c r="O651" s="134">
        <f t="shared" si="276"/>
        <v>687.7</v>
      </c>
      <c r="P651" s="134">
        <f t="shared" si="276"/>
        <v>687.7</v>
      </c>
      <c r="Q651" s="134">
        <f t="shared" si="276"/>
        <v>687.7</v>
      </c>
      <c r="R651" s="134">
        <f t="shared" si="276"/>
        <v>155</v>
      </c>
      <c r="S651" s="134">
        <f t="shared" si="276"/>
        <v>135</v>
      </c>
      <c r="T651" s="38"/>
    </row>
    <row r="652" spans="1:20" s="72" customFormat="1" ht="22.5">
      <c r="A652" s="239"/>
      <c r="B652" s="224" t="s">
        <v>537</v>
      </c>
      <c r="C652" s="87" t="s">
        <v>23</v>
      </c>
      <c r="D652" s="64" t="s">
        <v>368</v>
      </c>
      <c r="E652" s="64" t="s">
        <v>420</v>
      </c>
      <c r="F652" s="64" t="s">
        <v>564</v>
      </c>
      <c r="G652" s="64"/>
      <c r="H652" s="134">
        <f>H654</f>
        <v>23.4</v>
      </c>
      <c r="I652" s="134">
        <f aca="true" t="shared" si="277" ref="I652:S652">I654</f>
        <v>23.4</v>
      </c>
      <c r="J652" s="134">
        <f t="shared" si="277"/>
        <v>124.3</v>
      </c>
      <c r="K652" s="134">
        <f t="shared" si="277"/>
        <v>50.1</v>
      </c>
      <c r="L652" s="135">
        <f t="shared" si="277"/>
        <v>124.3</v>
      </c>
      <c r="M652" s="135">
        <f t="shared" si="277"/>
        <v>100.1</v>
      </c>
      <c r="N652" s="135">
        <f t="shared" si="277"/>
        <v>124.3</v>
      </c>
      <c r="O652" s="135">
        <f t="shared" si="277"/>
        <v>124.3</v>
      </c>
      <c r="P652" s="135">
        <f t="shared" si="277"/>
        <v>124.3</v>
      </c>
      <c r="Q652" s="135">
        <f t="shared" si="277"/>
        <v>124.3</v>
      </c>
      <c r="R652" s="135">
        <f t="shared" si="277"/>
        <v>0</v>
      </c>
      <c r="S652" s="135">
        <f t="shared" si="277"/>
        <v>0</v>
      </c>
      <c r="T652" s="38"/>
    </row>
    <row r="653" spans="1:20" s="72" customFormat="1" ht="22.5">
      <c r="A653" s="239"/>
      <c r="B653" s="225"/>
      <c r="C653" s="87" t="s">
        <v>36</v>
      </c>
      <c r="D653" s="64"/>
      <c r="E653" s="64"/>
      <c r="F653" s="64"/>
      <c r="G653" s="64"/>
      <c r="H653" s="134"/>
      <c r="I653" s="134"/>
      <c r="J653" s="75"/>
      <c r="K653" s="38"/>
      <c r="L653" s="47"/>
      <c r="M653" s="47"/>
      <c r="N653" s="47"/>
      <c r="O653" s="47"/>
      <c r="P653" s="47"/>
      <c r="Q653" s="47"/>
      <c r="R653" s="47"/>
      <c r="S653" s="47"/>
      <c r="T653" s="38"/>
    </row>
    <row r="654" spans="1:20" s="72" customFormat="1" ht="33.75">
      <c r="A654" s="239"/>
      <c r="B654" s="235"/>
      <c r="C654" s="87" t="s">
        <v>379</v>
      </c>
      <c r="D654" s="64" t="s">
        <v>368</v>
      </c>
      <c r="E654" s="64" t="s">
        <v>420</v>
      </c>
      <c r="F654" s="64" t="s">
        <v>564</v>
      </c>
      <c r="G654" s="64" t="s">
        <v>418</v>
      </c>
      <c r="H654" s="134">
        <v>23.4</v>
      </c>
      <c r="I654" s="134">
        <v>23.4</v>
      </c>
      <c r="J654" s="75">
        <v>124.3</v>
      </c>
      <c r="K654" s="38">
        <v>50.1</v>
      </c>
      <c r="L654" s="47">
        <v>124.3</v>
      </c>
      <c r="M654" s="47">
        <v>100.1</v>
      </c>
      <c r="N654" s="47">
        <v>124.3</v>
      </c>
      <c r="O654" s="47">
        <v>124.3</v>
      </c>
      <c r="P654" s="47">
        <v>124.3</v>
      </c>
      <c r="Q654" s="47">
        <v>124.3</v>
      </c>
      <c r="R654" s="47">
        <v>0</v>
      </c>
      <c r="S654" s="47">
        <v>0</v>
      </c>
      <c r="T654" s="38"/>
    </row>
    <row r="655" spans="1:20" s="72" customFormat="1" ht="12.75" hidden="1">
      <c r="A655" s="33"/>
      <c r="B655" s="11"/>
      <c r="C655" s="87"/>
      <c r="D655" s="64"/>
      <c r="E655" s="64"/>
      <c r="F655" s="64"/>
      <c r="G655" s="64"/>
      <c r="H655" s="134"/>
      <c r="I655" s="134"/>
      <c r="J655" s="75"/>
      <c r="K655" s="38"/>
      <c r="L655" s="47"/>
      <c r="M655" s="47"/>
      <c r="N655" s="47"/>
      <c r="O655" s="47"/>
      <c r="P655" s="47"/>
      <c r="Q655" s="47"/>
      <c r="R655" s="47"/>
      <c r="S655" s="47"/>
      <c r="T655" s="38"/>
    </row>
    <row r="656" spans="1:20" s="72" customFormat="1" ht="12.75" hidden="1">
      <c r="A656" s="33"/>
      <c r="B656" s="50"/>
      <c r="C656" s="87"/>
      <c r="D656" s="64"/>
      <c r="E656" s="64"/>
      <c r="F656" s="64"/>
      <c r="G656" s="64"/>
      <c r="H656" s="134"/>
      <c r="I656" s="134"/>
      <c r="J656" s="75"/>
      <c r="K656" s="38"/>
      <c r="L656" s="47"/>
      <c r="M656" s="47"/>
      <c r="N656" s="47"/>
      <c r="O656" s="47"/>
      <c r="P656" s="47"/>
      <c r="Q656" s="47"/>
      <c r="R656" s="47"/>
      <c r="S656" s="47"/>
      <c r="T656" s="38"/>
    </row>
    <row r="657" spans="1:20" s="72" customFormat="1" ht="12.75" hidden="1">
      <c r="A657" s="33"/>
      <c r="B657" s="51"/>
      <c r="C657" s="87"/>
      <c r="D657" s="64"/>
      <c r="E657" s="64"/>
      <c r="F657" s="64"/>
      <c r="G657" s="64"/>
      <c r="H657" s="134"/>
      <c r="I657" s="134"/>
      <c r="J657" s="75"/>
      <c r="K657" s="38"/>
      <c r="L657" s="47"/>
      <c r="M657" s="47"/>
      <c r="N657" s="47"/>
      <c r="O657" s="47"/>
      <c r="P657" s="47"/>
      <c r="Q657" s="47"/>
      <c r="R657" s="47"/>
      <c r="S657" s="47"/>
      <c r="T657" s="38"/>
    </row>
    <row r="658" spans="1:20" s="72" customFormat="1" ht="22.5">
      <c r="A658" s="239"/>
      <c r="B658" s="224" t="s">
        <v>554</v>
      </c>
      <c r="C658" s="87" t="s">
        <v>23</v>
      </c>
      <c r="D658" s="64" t="s">
        <v>368</v>
      </c>
      <c r="E658" s="64" t="s">
        <v>420</v>
      </c>
      <c r="F658" s="64" t="s">
        <v>555</v>
      </c>
      <c r="G658" s="64"/>
      <c r="H658" s="134">
        <f>H660</f>
        <v>554.2</v>
      </c>
      <c r="I658" s="134">
        <f aca="true" t="shared" si="278" ref="I658:S658">I660</f>
        <v>554.2</v>
      </c>
      <c r="J658" s="134">
        <f t="shared" si="278"/>
        <v>0</v>
      </c>
      <c r="K658" s="134">
        <f t="shared" si="278"/>
        <v>0</v>
      </c>
      <c r="L658" s="135">
        <f t="shared" si="278"/>
        <v>0</v>
      </c>
      <c r="M658" s="135">
        <f t="shared" si="278"/>
        <v>0</v>
      </c>
      <c r="N658" s="135">
        <f t="shared" si="278"/>
        <v>0</v>
      </c>
      <c r="O658" s="135">
        <f t="shared" si="278"/>
        <v>0</v>
      </c>
      <c r="P658" s="135">
        <f t="shared" si="278"/>
        <v>0</v>
      </c>
      <c r="Q658" s="135">
        <f t="shared" si="278"/>
        <v>0</v>
      </c>
      <c r="R658" s="135">
        <f t="shared" si="278"/>
        <v>0</v>
      </c>
      <c r="S658" s="135">
        <f t="shared" si="278"/>
        <v>0</v>
      </c>
      <c r="T658" s="38"/>
    </row>
    <row r="659" spans="1:20" s="72" customFormat="1" ht="22.5">
      <c r="A659" s="239"/>
      <c r="B659" s="225"/>
      <c r="C659" s="87" t="s">
        <v>36</v>
      </c>
      <c r="D659" s="64"/>
      <c r="E659" s="64"/>
      <c r="F659" s="64"/>
      <c r="G659" s="64"/>
      <c r="H659" s="134"/>
      <c r="I659" s="134"/>
      <c r="J659" s="75"/>
      <c r="K659" s="38"/>
      <c r="L659" s="47"/>
      <c r="M659" s="47"/>
      <c r="N659" s="47"/>
      <c r="O659" s="47"/>
      <c r="P659" s="47"/>
      <c r="Q659" s="47"/>
      <c r="R659" s="47"/>
      <c r="S659" s="47"/>
      <c r="T659" s="38"/>
    </row>
    <row r="660" spans="1:20" s="72" customFormat="1" ht="33.75">
      <c r="A660" s="239"/>
      <c r="B660" s="235"/>
      <c r="C660" s="87" t="s">
        <v>379</v>
      </c>
      <c r="D660" s="64" t="s">
        <v>368</v>
      </c>
      <c r="E660" s="64" t="s">
        <v>420</v>
      </c>
      <c r="F660" s="64" t="s">
        <v>555</v>
      </c>
      <c r="G660" s="64" t="s">
        <v>418</v>
      </c>
      <c r="H660" s="134">
        <v>554.2</v>
      </c>
      <c r="I660" s="134">
        <v>554.2</v>
      </c>
      <c r="J660" s="75"/>
      <c r="K660" s="38"/>
      <c r="L660" s="47"/>
      <c r="M660" s="47"/>
      <c r="N660" s="47"/>
      <c r="O660" s="47"/>
      <c r="P660" s="47"/>
      <c r="Q660" s="47"/>
      <c r="R660" s="47"/>
      <c r="S660" s="47"/>
      <c r="T660" s="38"/>
    </row>
    <row r="661" spans="1:20" s="72" customFormat="1" ht="22.5" customHeight="1" hidden="1">
      <c r="A661" s="261"/>
      <c r="B661" s="224"/>
      <c r="C661" s="87"/>
      <c r="D661" s="64"/>
      <c r="E661" s="64"/>
      <c r="F661" s="64"/>
      <c r="G661" s="64"/>
      <c r="H661" s="134"/>
      <c r="I661" s="134"/>
      <c r="J661" s="38"/>
      <c r="K661" s="38"/>
      <c r="L661" s="47"/>
      <c r="M661" s="47"/>
      <c r="N661" s="47"/>
      <c r="O661" s="47"/>
      <c r="P661" s="47"/>
      <c r="Q661" s="47"/>
      <c r="R661" s="47"/>
      <c r="S661" s="47"/>
      <c r="T661" s="38"/>
    </row>
    <row r="662" spans="1:20" s="72" customFormat="1" ht="12.75" hidden="1">
      <c r="A662" s="262"/>
      <c r="B662" s="225"/>
      <c r="C662" s="87"/>
      <c r="D662" s="64"/>
      <c r="E662" s="64"/>
      <c r="F662" s="64"/>
      <c r="G662" s="64"/>
      <c r="H662" s="134"/>
      <c r="I662" s="134"/>
      <c r="J662" s="38"/>
      <c r="K662" s="38"/>
      <c r="L662" s="47"/>
      <c r="M662" s="47"/>
      <c r="N662" s="47"/>
      <c r="O662" s="47"/>
      <c r="P662" s="47"/>
      <c r="Q662" s="47"/>
      <c r="R662" s="47"/>
      <c r="S662" s="47"/>
      <c r="T662" s="38"/>
    </row>
    <row r="663" spans="1:20" s="72" customFormat="1" ht="12.75" hidden="1">
      <c r="A663" s="262"/>
      <c r="B663" s="235"/>
      <c r="C663" s="87"/>
      <c r="D663" s="64"/>
      <c r="E663" s="64"/>
      <c r="F663" s="64"/>
      <c r="G663" s="64"/>
      <c r="H663" s="134"/>
      <c r="I663" s="134"/>
      <c r="J663" s="38"/>
      <c r="K663" s="38"/>
      <c r="L663" s="47"/>
      <c r="M663" s="47"/>
      <c r="N663" s="47"/>
      <c r="O663" s="47"/>
      <c r="P663" s="47"/>
      <c r="Q663" s="47"/>
      <c r="R663" s="47"/>
      <c r="S663" s="47"/>
      <c r="T663" s="38"/>
    </row>
    <row r="664" spans="1:20" s="72" customFormat="1" ht="12.75" hidden="1">
      <c r="A664" s="262"/>
      <c r="B664" s="224"/>
      <c r="C664" s="87"/>
      <c r="D664" s="64"/>
      <c r="E664" s="64"/>
      <c r="F664" s="64"/>
      <c r="G664" s="64"/>
      <c r="H664" s="78"/>
      <c r="I664" s="78"/>
      <c r="J664" s="75"/>
      <c r="K664" s="38"/>
      <c r="L664" s="92"/>
      <c r="M664" s="47"/>
      <c r="N664" s="47"/>
      <c r="O664" s="92"/>
      <c r="P664" s="47"/>
      <c r="Q664" s="47"/>
      <c r="R664" s="47"/>
      <c r="S664" s="47"/>
      <c r="T664" s="38"/>
    </row>
    <row r="665" spans="1:20" s="72" customFormat="1" ht="12.75" hidden="1">
      <c r="A665" s="262"/>
      <c r="B665" s="225"/>
      <c r="C665" s="87"/>
      <c r="D665" s="64"/>
      <c r="E665" s="64"/>
      <c r="F665" s="64"/>
      <c r="G665" s="64"/>
      <c r="H665" s="78"/>
      <c r="I665" s="78"/>
      <c r="J665" s="75"/>
      <c r="K665" s="38"/>
      <c r="L665" s="92"/>
      <c r="M665" s="47"/>
      <c r="N665" s="47"/>
      <c r="O665" s="92"/>
      <c r="P665" s="47"/>
      <c r="Q665" s="47"/>
      <c r="R665" s="47"/>
      <c r="S665" s="47"/>
      <c r="T665" s="38"/>
    </row>
    <row r="666" spans="1:20" s="72" customFormat="1" ht="12.75" hidden="1">
      <c r="A666" s="262"/>
      <c r="B666" s="235"/>
      <c r="C666" s="87"/>
      <c r="D666" s="64"/>
      <c r="E666" s="64"/>
      <c r="F666" s="64"/>
      <c r="G666" s="64"/>
      <c r="H666" s="78"/>
      <c r="I666" s="78"/>
      <c r="J666" s="75"/>
      <c r="K666" s="38"/>
      <c r="L666" s="92"/>
      <c r="M666" s="47"/>
      <c r="N666" s="47"/>
      <c r="O666" s="92"/>
      <c r="P666" s="47"/>
      <c r="Q666" s="47"/>
      <c r="R666" s="47"/>
      <c r="S666" s="47"/>
      <c r="T666" s="38"/>
    </row>
    <row r="667" spans="1:20" s="72" customFormat="1" ht="12.75" hidden="1">
      <c r="A667" s="68"/>
      <c r="B667" s="224"/>
      <c r="C667" s="87"/>
      <c r="D667" s="64"/>
      <c r="E667" s="64"/>
      <c r="F667" s="64"/>
      <c r="G667" s="64"/>
      <c r="H667" s="78"/>
      <c r="I667" s="78"/>
      <c r="J667" s="75"/>
      <c r="K667" s="38"/>
      <c r="L667" s="47"/>
      <c r="M667" s="47"/>
      <c r="N667" s="47"/>
      <c r="O667" s="47"/>
      <c r="P667" s="47"/>
      <c r="Q667" s="47"/>
      <c r="R667" s="47"/>
      <c r="S667" s="47"/>
      <c r="T667" s="38"/>
    </row>
    <row r="668" spans="1:20" s="72" customFormat="1" ht="12.75" hidden="1">
      <c r="A668" s="68"/>
      <c r="B668" s="225"/>
      <c r="C668" s="87"/>
      <c r="D668" s="64"/>
      <c r="E668" s="64"/>
      <c r="F668" s="64"/>
      <c r="G668" s="64"/>
      <c r="H668" s="78"/>
      <c r="I668" s="78"/>
      <c r="J668" s="75"/>
      <c r="K668" s="38"/>
      <c r="L668" s="47"/>
      <c r="M668" s="47"/>
      <c r="N668" s="47"/>
      <c r="O668" s="47"/>
      <c r="P668" s="47"/>
      <c r="Q668" s="47"/>
      <c r="R668" s="47"/>
      <c r="S668" s="47"/>
      <c r="T668" s="38"/>
    </row>
    <row r="669" spans="1:20" s="72" customFormat="1" ht="12.75" hidden="1">
      <c r="A669" s="68"/>
      <c r="B669" s="235"/>
      <c r="C669" s="87"/>
      <c r="D669" s="64"/>
      <c r="E669" s="64"/>
      <c r="F669" s="64"/>
      <c r="G669" s="64"/>
      <c r="H669" s="78"/>
      <c r="I669" s="78"/>
      <c r="J669" s="75"/>
      <c r="K669" s="38"/>
      <c r="L669" s="47"/>
      <c r="M669" s="47"/>
      <c r="N669" s="47"/>
      <c r="O669" s="47"/>
      <c r="P669" s="47"/>
      <c r="Q669" s="47"/>
      <c r="R669" s="47"/>
      <c r="S669" s="47"/>
      <c r="T669" s="38"/>
    </row>
    <row r="670" spans="1:20" s="72" customFormat="1" ht="12.75" hidden="1">
      <c r="A670" s="262"/>
      <c r="B670" s="224"/>
      <c r="C670" s="87"/>
      <c r="D670" s="64"/>
      <c r="E670" s="64"/>
      <c r="F670" s="64"/>
      <c r="G670" s="64"/>
      <c r="H670" s="78"/>
      <c r="I670" s="78"/>
      <c r="J670" s="38"/>
      <c r="K670" s="38"/>
      <c r="L670" s="47"/>
      <c r="M670" s="47"/>
      <c r="N670" s="47"/>
      <c r="O670" s="47"/>
      <c r="P670" s="47"/>
      <c r="Q670" s="47"/>
      <c r="R670" s="47"/>
      <c r="S670" s="47"/>
      <c r="T670" s="38"/>
    </row>
    <row r="671" spans="1:20" s="72" customFormat="1" ht="12.75" hidden="1">
      <c r="A671" s="262"/>
      <c r="B671" s="225"/>
      <c r="C671" s="87"/>
      <c r="D671" s="64"/>
      <c r="E671" s="64"/>
      <c r="F671" s="64"/>
      <c r="G671" s="64"/>
      <c r="H671" s="78"/>
      <c r="I671" s="78"/>
      <c r="J671" s="38"/>
      <c r="K671" s="38"/>
      <c r="L671" s="47"/>
      <c r="M671" s="47"/>
      <c r="N671" s="47"/>
      <c r="O671" s="47"/>
      <c r="P671" s="47"/>
      <c r="Q671" s="47"/>
      <c r="R671" s="47"/>
      <c r="S671" s="47"/>
      <c r="T671" s="38"/>
    </row>
    <row r="672" spans="1:20" s="72" customFormat="1" ht="12.75" hidden="1">
      <c r="A672" s="262"/>
      <c r="B672" s="235"/>
      <c r="C672" s="87"/>
      <c r="D672" s="64"/>
      <c r="E672" s="64"/>
      <c r="F672" s="64"/>
      <c r="G672" s="64"/>
      <c r="H672" s="78"/>
      <c r="I672" s="78"/>
      <c r="J672" s="38"/>
      <c r="K672" s="38"/>
      <c r="L672" s="47"/>
      <c r="M672" s="47"/>
      <c r="N672" s="47"/>
      <c r="O672" s="47"/>
      <c r="P672" s="47"/>
      <c r="Q672" s="47"/>
      <c r="R672" s="47"/>
      <c r="S672" s="47"/>
      <c r="T672" s="38"/>
    </row>
    <row r="673" spans="1:20" s="72" customFormat="1" ht="12.75" hidden="1">
      <c r="A673" s="262"/>
      <c r="B673" s="224"/>
      <c r="C673" s="87"/>
      <c r="D673" s="64"/>
      <c r="E673" s="64"/>
      <c r="F673" s="64"/>
      <c r="G673" s="64"/>
      <c r="H673" s="78"/>
      <c r="I673" s="78"/>
      <c r="J673" s="38"/>
      <c r="K673" s="38"/>
      <c r="L673" s="47"/>
      <c r="M673" s="47"/>
      <c r="N673" s="47"/>
      <c r="O673" s="47"/>
      <c r="P673" s="47"/>
      <c r="Q673" s="47"/>
      <c r="R673" s="47"/>
      <c r="S673" s="47"/>
      <c r="T673" s="38"/>
    </row>
    <row r="674" spans="1:20" s="72" customFormat="1" ht="12.75" hidden="1">
      <c r="A674" s="262"/>
      <c r="B674" s="225"/>
      <c r="C674" s="87"/>
      <c r="D674" s="64"/>
      <c r="E674" s="64"/>
      <c r="F674" s="64"/>
      <c r="G674" s="64"/>
      <c r="H674" s="78"/>
      <c r="I674" s="78"/>
      <c r="J674" s="38"/>
      <c r="K674" s="38"/>
      <c r="L674" s="47"/>
      <c r="M674" s="47"/>
      <c r="N674" s="47"/>
      <c r="O674" s="47"/>
      <c r="P674" s="47"/>
      <c r="Q674" s="47"/>
      <c r="R674" s="47"/>
      <c r="S674" s="47"/>
      <c r="T674" s="38"/>
    </row>
    <row r="675" spans="1:20" s="72" customFormat="1" ht="12.75" hidden="1">
      <c r="A675" s="262"/>
      <c r="B675" s="235"/>
      <c r="C675" s="87"/>
      <c r="D675" s="64"/>
      <c r="E675" s="64"/>
      <c r="F675" s="64"/>
      <c r="G675" s="64"/>
      <c r="H675" s="78"/>
      <c r="I675" s="78"/>
      <c r="J675" s="38"/>
      <c r="K675" s="38"/>
      <c r="L675" s="47"/>
      <c r="M675" s="47"/>
      <c r="N675" s="47"/>
      <c r="O675" s="47"/>
      <c r="P675" s="47"/>
      <c r="Q675" s="47"/>
      <c r="R675" s="47"/>
      <c r="S675" s="47"/>
      <c r="T675" s="38"/>
    </row>
    <row r="676" spans="1:20" s="72" customFormat="1" ht="22.5">
      <c r="A676" s="239"/>
      <c r="B676" s="224" t="s">
        <v>974</v>
      </c>
      <c r="C676" s="87" t="s">
        <v>23</v>
      </c>
      <c r="D676" s="64" t="s">
        <v>368</v>
      </c>
      <c r="E676" s="64" t="s">
        <v>420</v>
      </c>
      <c r="F676" s="64" t="s">
        <v>975</v>
      </c>
      <c r="G676" s="64"/>
      <c r="H676" s="134">
        <f>H678</f>
        <v>0</v>
      </c>
      <c r="I676" s="134">
        <f aca="true" t="shared" si="279" ref="I676:S676">I678</f>
        <v>0</v>
      </c>
      <c r="J676" s="134">
        <f t="shared" si="279"/>
        <v>450.7</v>
      </c>
      <c r="K676" s="134">
        <f t="shared" si="279"/>
        <v>150.3</v>
      </c>
      <c r="L676" s="135">
        <f t="shared" si="279"/>
        <v>450.7</v>
      </c>
      <c r="M676" s="135">
        <f t="shared" si="279"/>
        <v>250.7</v>
      </c>
      <c r="N676" s="135">
        <f t="shared" si="279"/>
        <v>450.7</v>
      </c>
      <c r="O676" s="135">
        <f t="shared" si="279"/>
        <v>450.7</v>
      </c>
      <c r="P676" s="135">
        <f t="shared" si="279"/>
        <v>450.7</v>
      </c>
      <c r="Q676" s="135">
        <f t="shared" si="279"/>
        <v>450.7</v>
      </c>
      <c r="R676" s="135">
        <f t="shared" si="279"/>
        <v>0</v>
      </c>
      <c r="S676" s="135">
        <f t="shared" si="279"/>
        <v>0</v>
      </c>
      <c r="T676" s="38"/>
    </row>
    <row r="677" spans="1:20" s="72" customFormat="1" ht="22.5">
      <c r="A677" s="239"/>
      <c r="B677" s="225"/>
      <c r="C677" s="87" t="s">
        <v>36</v>
      </c>
      <c r="D677" s="64"/>
      <c r="E677" s="64"/>
      <c r="F677" s="64"/>
      <c r="G677" s="64"/>
      <c r="H677" s="134"/>
      <c r="I677" s="134"/>
      <c r="J677" s="75"/>
      <c r="K677" s="38"/>
      <c r="L677" s="47"/>
      <c r="M677" s="47"/>
      <c r="N677" s="47"/>
      <c r="O677" s="47"/>
      <c r="P677" s="47"/>
      <c r="Q677" s="47"/>
      <c r="R677" s="47"/>
      <c r="S677" s="47"/>
      <c r="T677" s="38"/>
    </row>
    <row r="678" spans="1:20" s="72" customFormat="1" ht="33.75">
      <c r="A678" s="239"/>
      <c r="B678" s="235"/>
      <c r="C678" s="87" t="s">
        <v>379</v>
      </c>
      <c r="D678" s="64" t="s">
        <v>368</v>
      </c>
      <c r="E678" s="64" t="s">
        <v>420</v>
      </c>
      <c r="F678" s="64" t="s">
        <v>975</v>
      </c>
      <c r="G678" s="64" t="s">
        <v>418</v>
      </c>
      <c r="H678" s="134"/>
      <c r="I678" s="134"/>
      <c r="J678" s="75">
        <v>450.7</v>
      </c>
      <c r="K678" s="38">
        <v>150.3</v>
      </c>
      <c r="L678" s="47">
        <v>450.7</v>
      </c>
      <c r="M678" s="47">
        <v>250.7</v>
      </c>
      <c r="N678" s="47">
        <v>450.7</v>
      </c>
      <c r="O678" s="47">
        <v>450.7</v>
      </c>
      <c r="P678" s="47">
        <v>450.7</v>
      </c>
      <c r="Q678" s="47">
        <v>450.7</v>
      </c>
      <c r="R678" s="47"/>
      <c r="S678" s="47"/>
      <c r="T678" s="38"/>
    </row>
    <row r="679" spans="1:20" s="72" customFormat="1" ht="22.5" customHeight="1">
      <c r="A679" s="262"/>
      <c r="B679" s="224" t="s">
        <v>538</v>
      </c>
      <c r="C679" s="87" t="s">
        <v>23</v>
      </c>
      <c r="D679" s="64" t="s">
        <v>368</v>
      </c>
      <c r="E679" s="64" t="s">
        <v>420</v>
      </c>
      <c r="F679" s="64" t="s">
        <v>555</v>
      </c>
      <c r="G679" s="64"/>
      <c r="H679" s="78">
        <f>H681</f>
        <v>111.1</v>
      </c>
      <c r="I679" s="78">
        <f aca="true" t="shared" si="280" ref="I679:S679">I681</f>
        <v>111.1</v>
      </c>
      <c r="J679" s="78">
        <f t="shared" si="280"/>
        <v>133.1</v>
      </c>
      <c r="K679" s="78">
        <f t="shared" si="280"/>
        <v>49.8</v>
      </c>
      <c r="L679" s="109">
        <f t="shared" si="280"/>
        <v>133.1</v>
      </c>
      <c r="M679" s="109">
        <f t="shared" si="280"/>
        <v>85.6</v>
      </c>
      <c r="N679" s="109">
        <f t="shared" si="280"/>
        <v>133.1</v>
      </c>
      <c r="O679" s="109">
        <f t="shared" si="280"/>
        <v>112.7</v>
      </c>
      <c r="P679" s="109">
        <f t="shared" si="280"/>
        <v>112.7</v>
      </c>
      <c r="Q679" s="109">
        <f t="shared" si="280"/>
        <v>112.7</v>
      </c>
      <c r="R679" s="109">
        <f t="shared" si="280"/>
        <v>155</v>
      </c>
      <c r="S679" s="109">
        <f t="shared" si="280"/>
        <v>135</v>
      </c>
      <c r="T679" s="38"/>
    </row>
    <row r="680" spans="1:20" s="72" customFormat="1" ht="22.5">
      <c r="A680" s="262"/>
      <c r="B680" s="225"/>
      <c r="C680" s="87" t="s">
        <v>36</v>
      </c>
      <c r="D680" s="64"/>
      <c r="E680" s="64"/>
      <c r="F680" s="64"/>
      <c r="G680" s="64"/>
      <c r="H680" s="78"/>
      <c r="I680" s="78"/>
      <c r="J680" s="38"/>
      <c r="K680" s="38"/>
      <c r="L680" s="47"/>
      <c r="M680" s="47"/>
      <c r="N680" s="47"/>
      <c r="O680" s="47"/>
      <c r="P680" s="47"/>
      <c r="Q680" s="47"/>
      <c r="R680" s="47"/>
      <c r="S680" s="47"/>
      <c r="T680" s="38"/>
    </row>
    <row r="681" spans="1:20" s="72" customFormat="1" ht="33.75">
      <c r="A681" s="262"/>
      <c r="B681" s="235"/>
      <c r="C681" s="87" t="s">
        <v>379</v>
      </c>
      <c r="D681" s="64" t="s">
        <v>368</v>
      </c>
      <c r="E681" s="64" t="s">
        <v>420</v>
      </c>
      <c r="F681" s="64" t="s">
        <v>555</v>
      </c>
      <c r="G681" s="64" t="s">
        <v>418</v>
      </c>
      <c r="H681" s="78">
        <v>111.1</v>
      </c>
      <c r="I681" s="78">
        <v>111.1</v>
      </c>
      <c r="J681" s="38">
        <v>133.1</v>
      </c>
      <c r="K681" s="38">
        <v>49.8</v>
      </c>
      <c r="L681" s="47">
        <v>133.1</v>
      </c>
      <c r="M681" s="47">
        <v>85.6</v>
      </c>
      <c r="N681" s="47">
        <v>133.1</v>
      </c>
      <c r="O681" s="47">
        <v>112.7</v>
      </c>
      <c r="P681" s="47">
        <v>112.7</v>
      </c>
      <c r="Q681" s="47">
        <v>112.7</v>
      </c>
      <c r="R681" s="47">
        <v>155</v>
      </c>
      <c r="S681" s="47">
        <v>135</v>
      </c>
      <c r="T681" s="38"/>
    </row>
    <row r="682" spans="1:20" s="72" customFormat="1" ht="12.75" hidden="1">
      <c r="A682" s="262"/>
      <c r="B682" s="224"/>
      <c r="C682" s="87"/>
      <c r="D682" s="64"/>
      <c r="E682" s="64"/>
      <c r="F682" s="64"/>
      <c r="G682" s="64"/>
      <c r="H682" s="134"/>
      <c r="I682" s="134"/>
      <c r="J682" s="75"/>
      <c r="K682" s="38"/>
      <c r="L682" s="47"/>
      <c r="M682" s="47"/>
      <c r="N682" s="47"/>
      <c r="O682" s="47"/>
      <c r="P682" s="47"/>
      <c r="Q682" s="47"/>
      <c r="R682" s="47"/>
      <c r="S682" s="47"/>
      <c r="T682" s="38"/>
    </row>
    <row r="683" spans="1:20" s="72" customFormat="1" ht="12.75" hidden="1">
      <c r="A683" s="262"/>
      <c r="B683" s="225"/>
      <c r="C683" s="87"/>
      <c r="D683" s="64"/>
      <c r="E683" s="64"/>
      <c r="F683" s="64"/>
      <c r="G683" s="64"/>
      <c r="H683" s="134"/>
      <c r="I683" s="134"/>
      <c r="J683" s="75"/>
      <c r="K683" s="38"/>
      <c r="L683" s="47"/>
      <c r="M683" s="47"/>
      <c r="N683" s="47"/>
      <c r="O683" s="47"/>
      <c r="P683" s="47"/>
      <c r="Q683" s="47"/>
      <c r="R683" s="47"/>
      <c r="S683" s="47"/>
      <c r="T683" s="38"/>
    </row>
    <row r="684" spans="1:20" s="72" customFormat="1" ht="12.75" hidden="1">
      <c r="A684" s="268"/>
      <c r="B684" s="235"/>
      <c r="C684" s="87"/>
      <c r="D684" s="64"/>
      <c r="E684" s="64"/>
      <c r="F684" s="64"/>
      <c r="G684" s="64"/>
      <c r="H684" s="134"/>
      <c r="I684" s="134"/>
      <c r="J684" s="75"/>
      <c r="K684" s="38"/>
      <c r="L684" s="47"/>
      <c r="M684" s="47"/>
      <c r="N684" s="47"/>
      <c r="O684" s="47"/>
      <c r="P684" s="47"/>
      <c r="Q684" s="47"/>
      <c r="R684" s="47"/>
      <c r="S684" s="47"/>
      <c r="T684" s="38"/>
    </row>
    <row r="685" spans="1:20" s="72" customFormat="1" ht="22.5">
      <c r="A685" s="256" t="s">
        <v>490</v>
      </c>
      <c r="B685" s="256" t="s">
        <v>505</v>
      </c>
      <c r="C685" s="86" t="s">
        <v>23</v>
      </c>
      <c r="D685" s="125"/>
      <c r="E685" s="125"/>
      <c r="F685" s="125"/>
      <c r="G685" s="125"/>
      <c r="H685" s="134">
        <f>H687</f>
        <v>947.9000000000001</v>
      </c>
      <c r="I685" s="134">
        <f aca="true" t="shared" si="281" ref="I685:S685">I687</f>
        <v>818.8</v>
      </c>
      <c r="J685" s="134">
        <f t="shared" si="281"/>
        <v>801.5</v>
      </c>
      <c r="K685" s="134">
        <f t="shared" si="281"/>
        <v>377.99999999999994</v>
      </c>
      <c r="L685" s="135">
        <f t="shared" si="281"/>
        <v>906.5</v>
      </c>
      <c r="M685" s="135">
        <f t="shared" si="281"/>
        <v>643.5</v>
      </c>
      <c r="N685" s="135">
        <f t="shared" si="281"/>
        <v>1141.8</v>
      </c>
      <c r="O685" s="135">
        <f t="shared" si="281"/>
        <v>841</v>
      </c>
      <c r="P685" s="135">
        <f t="shared" si="281"/>
        <v>1398.5</v>
      </c>
      <c r="Q685" s="135">
        <f t="shared" si="281"/>
        <v>1388.9</v>
      </c>
      <c r="R685" s="135">
        <f t="shared" si="281"/>
        <v>1100</v>
      </c>
      <c r="S685" s="135">
        <f t="shared" si="281"/>
        <v>850</v>
      </c>
      <c r="T685" s="38"/>
    </row>
    <row r="686" spans="1:20" s="72" customFormat="1" ht="22.5">
      <c r="A686" s="257"/>
      <c r="B686" s="257"/>
      <c r="C686" s="86" t="s">
        <v>36</v>
      </c>
      <c r="D686" s="125"/>
      <c r="E686" s="125"/>
      <c r="F686" s="125"/>
      <c r="G686" s="125"/>
      <c r="H686" s="134"/>
      <c r="I686" s="134"/>
      <c r="J686" s="138"/>
      <c r="K686" s="126"/>
      <c r="L686" s="127"/>
      <c r="M686" s="127"/>
      <c r="N686" s="127"/>
      <c r="O686" s="127"/>
      <c r="P686" s="127"/>
      <c r="Q686" s="127"/>
      <c r="R686" s="127"/>
      <c r="S686" s="127"/>
      <c r="T686" s="38"/>
    </row>
    <row r="687" spans="1:20" s="72" customFormat="1" ht="33.75">
      <c r="A687" s="258"/>
      <c r="B687" s="258"/>
      <c r="C687" s="86" t="s">
        <v>379</v>
      </c>
      <c r="D687" s="125" t="s">
        <v>368</v>
      </c>
      <c r="E687" s="125" t="s">
        <v>270</v>
      </c>
      <c r="F687" s="125" t="s">
        <v>270</v>
      </c>
      <c r="G687" s="125" t="s">
        <v>270</v>
      </c>
      <c r="H687" s="134">
        <f>H688</f>
        <v>947.9000000000001</v>
      </c>
      <c r="I687" s="134">
        <f aca="true" t="shared" si="282" ref="I687:S687">I688</f>
        <v>818.8</v>
      </c>
      <c r="J687" s="134">
        <f t="shared" si="282"/>
        <v>801.5</v>
      </c>
      <c r="K687" s="134">
        <f t="shared" si="282"/>
        <v>377.99999999999994</v>
      </c>
      <c r="L687" s="135">
        <f t="shared" si="282"/>
        <v>906.5</v>
      </c>
      <c r="M687" s="135">
        <f t="shared" si="282"/>
        <v>643.5</v>
      </c>
      <c r="N687" s="135">
        <f t="shared" si="282"/>
        <v>1141.8</v>
      </c>
      <c r="O687" s="135">
        <f t="shared" si="282"/>
        <v>841</v>
      </c>
      <c r="P687" s="135">
        <f t="shared" si="282"/>
        <v>1398.5</v>
      </c>
      <c r="Q687" s="135">
        <f t="shared" si="282"/>
        <v>1388.9</v>
      </c>
      <c r="R687" s="135">
        <f t="shared" si="282"/>
        <v>1100</v>
      </c>
      <c r="S687" s="135">
        <f t="shared" si="282"/>
        <v>850</v>
      </c>
      <c r="T687" s="38"/>
    </row>
    <row r="688" spans="1:20" s="72" customFormat="1" ht="22.5">
      <c r="A688" s="261"/>
      <c r="B688" s="224" t="s">
        <v>530</v>
      </c>
      <c r="C688" s="87" t="s">
        <v>23</v>
      </c>
      <c r="D688" s="64" t="s">
        <v>368</v>
      </c>
      <c r="E688" s="64" t="s">
        <v>421</v>
      </c>
      <c r="F688" s="64" t="s">
        <v>422</v>
      </c>
      <c r="G688" s="64"/>
      <c r="H688" s="78">
        <f>SUM(H690:H693)</f>
        <v>947.9000000000001</v>
      </c>
      <c r="I688" s="78">
        <f aca="true" t="shared" si="283" ref="I688:S688">SUM(I690:I693)</f>
        <v>818.8</v>
      </c>
      <c r="J688" s="78">
        <f t="shared" si="283"/>
        <v>801.5</v>
      </c>
      <c r="K688" s="78">
        <f t="shared" si="283"/>
        <v>377.99999999999994</v>
      </c>
      <c r="L688" s="78">
        <f t="shared" si="283"/>
        <v>906.5</v>
      </c>
      <c r="M688" s="78">
        <f t="shared" si="283"/>
        <v>643.5</v>
      </c>
      <c r="N688" s="78">
        <f t="shared" si="283"/>
        <v>1141.8</v>
      </c>
      <c r="O688" s="78">
        <f t="shared" si="283"/>
        <v>841</v>
      </c>
      <c r="P688" s="78">
        <f t="shared" si="283"/>
        <v>1398.5</v>
      </c>
      <c r="Q688" s="78">
        <f t="shared" si="283"/>
        <v>1388.9</v>
      </c>
      <c r="R688" s="78">
        <f t="shared" si="283"/>
        <v>1100</v>
      </c>
      <c r="S688" s="78">
        <f t="shared" si="283"/>
        <v>850</v>
      </c>
      <c r="T688" s="38"/>
    </row>
    <row r="689" spans="1:20" s="72" customFormat="1" ht="22.5">
      <c r="A689" s="262"/>
      <c r="B689" s="225"/>
      <c r="C689" s="87" t="s">
        <v>36</v>
      </c>
      <c r="D689" s="64"/>
      <c r="E689" s="64"/>
      <c r="F689" s="64"/>
      <c r="G689" s="64"/>
      <c r="H689" s="78"/>
      <c r="I689" s="78"/>
      <c r="J689" s="75"/>
      <c r="K689" s="38"/>
      <c r="L689" s="47"/>
      <c r="M689" s="47"/>
      <c r="N689" s="47"/>
      <c r="O689" s="47"/>
      <c r="P689" s="47"/>
      <c r="Q689" s="47"/>
      <c r="R689" s="47"/>
      <c r="S689" s="47"/>
      <c r="T689" s="38"/>
    </row>
    <row r="690" spans="1:20" s="72" customFormat="1" ht="33.75" customHeight="1">
      <c r="A690" s="262"/>
      <c r="B690" s="225"/>
      <c r="C690" s="240" t="s">
        <v>379</v>
      </c>
      <c r="D690" s="221" t="s">
        <v>368</v>
      </c>
      <c r="E690" s="221" t="s">
        <v>421</v>
      </c>
      <c r="F690" s="221" t="s">
        <v>422</v>
      </c>
      <c r="G690" s="64" t="s">
        <v>415</v>
      </c>
      <c r="H690" s="78">
        <v>10</v>
      </c>
      <c r="I690" s="78">
        <v>10</v>
      </c>
      <c r="J690" s="75">
        <v>10</v>
      </c>
      <c r="K690" s="38">
        <v>0</v>
      </c>
      <c r="L690" s="47">
        <v>15</v>
      </c>
      <c r="M690" s="47">
        <v>0</v>
      </c>
      <c r="N690" s="47">
        <v>25.8</v>
      </c>
      <c r="O690" s="47">
        <v>8.8</v>
      </c>
      <c r="P690" s="47">
        <v>43.7</v>
      </c>
      <c r="Q690" s="47">
        <v>43.7</v>
      </c>
      <c r="R690" s="47">
        <v>50</v>
      </c>
      <c r="S690" s="47">
        <v>50</v>
      </c>
      <c r="T690" s="38"/>
    </row>
    <row r="691" spans="1:20" s="72" customFormat="1" ht="33.75" customHeight="1">
      <c r="A691" s="262"/>
      <c r="B691" s="225"/>
      <c r="C691" s="241"/>
      <c r="D691" s="222"/>
      <c r="E691" s="222"/>
      <c r="F691" s="222"/>
      <c r="G691" s="64" t="s">
        <v>372</v>
      </c>
      <c r="H691" s="78">
        <v>503.7</v>
      </c>
      <c r="I691" s="78">
        <v>374.6</v>
      </c>
      <c r="J691" s="75">
        <v>350</v>
      </c>
      <c r="K691" s="38">
        <v>249.2</v>
      </c>
      <c r="L691" s="47">
        <v>450</v>
      </c>
      <c r="M691" s="47">
        <v>439.2</v>
      </c>
      <c r="N691" s="47">
        <v>674.5</v>
      </c>
      <c r="O691" s="47">
        <v>542.2</v>
      </c>
      <c r="P691" s="47">
        <v>907.6</v>
      </c>
      <c r="Q691" s="47">
        <v>898</v>
      </c>
      <c r="R691" s="127">
        <v>450</v>
      </c>
      <c r="S691" s="127">
        <v>450</v>
      </c>
      <c r="T691" s="38"/>
    </row>
    <row r="692" spans="1:20" s="72" customFormat="1" ht="33.75" customHeight="1">
      <c r="A692" s="262"/>
      <c r="B692" s="225"/>
      <c r="C692" s="241"/>
      <c r="D692" s="222"/>
      <c r="E692" s="222"/>
      <c r="F692" s="222"/>
      <c r="G692" s="64" t="s">
        <v>416</v>
      </c>
      <c r="H692" s="78">
        <v>223.2</v>
      </c>
      <c r="I692" s="78">
        <v>223.2</v>
      </c>
      <c r="J692" s="75">
        <v>230.5</v>
      </c>
      <c r="K692" s="38">
        <v>92.6</v>
      </c>
      <c r="L692" s="47">
        <v>230.5</v>
      </c>
      <c r="M692" s="47">
        <v>125.8</v>
      </c>
      <c r="N692" s="47">
        <v>230.5</v>
      </c>
      <c r="O692" s="47">
        <v>160</v>
      </c>
      <c r="P692" s="47">
        <v>236.2</v>
      </c>
      <c r="Q692" s="47">
        <v>236.2</v>
      </c>
      <c r="R692" s="47">
        <v>250</v>
      </c>
      <c r="S692" s="47">
        <v>0</v>
      </c>
      <c r="T692" s="38"/>
    </row>
    <row r="693" spans="1:20" s="72" customFormat="1" ht="33.75" customHeight="1">
      <c r="A693" s="268"/>
      <c r="B693" s="235"/>
      <c r="C693" s="242"/>
      <c r="D693" s="223"/>
      <c r="E693" s="223"/>
      <c r="F693" s="223"/>
      <c r="G693" s="65">
        <v>360</v>
      </c>
      <c r="H693" s="78">
        <v>211</v>
      </c>
      <c r="I693" s="78">
        <v>211</v>
      </c>
      <c r="J693" s="75">
        <v>211</v>
      </c>
      <c r="K693" s="38">
        <v>36.2</v>
      </c>
      <c r="L693" s="109">
        <v>211</v>
      </c>
      <c r="M693" s="47">
        <v>78.5</v>
      </c>
      <c r="N693" s="47">
        <v>211</v>
      </c>
      <c r="O693" s="47">
        <v>130</v>
      </c>
      <c r="P693" s="47">
        <v>211</v>
      </c>
      <c r="Q693" s="47">
        <v>211</v>
      </c>
      <c r="R693" s="47">
        <v>350</v>
      </c>
      <c r="S693" s="47">
        <v>350</v>
      </c>
      <c r="T693" s="38"/>
    </row>
    <row r="694" spans="1:20" s="72" customFormat="1" ht="25.5" customHeight="1">
      <c r="A694" s="256" t="s">
        <v>492</v>
      </c>
      <c r="B694" s="256" t="s">
        <v>272</v>
      </c>
      <c r="C694" s="86" t="s">
        <v>23</v>
      </c>
      <c r="D694" s="125"/>
      <c r="E694" s="125"/>
      <c r="F694" s="125"/>
      <c r="G694" s="125"/>
      <c r="H694" s="134">
        <f>H696</f>
        <v>110557.99999999999</v>
      </c>
      <c r="I694" s="134">
        <f aca="true" t="shared" si="284" ref="I694:S694">I696</f>
        <v>108785.09999999999</v>
      </c>
      <c r="J694" s="134">
        <f t="shared" si="284"/>
        <v>109769.81</v>
      </c>
      <c r="K694" s="134">
        <f t="shared" si="284"/>
        <v>33504.13999999999</v>
      </c>
      <c r="L694" s="135">
        <f t="shared" si="284"/>
        <v>109769.81</v>
      </c>
      <c r="M694" s="135">
        <f t="shared" si="284"/>
        <v>63418.40000000001</v>
      </c>
      <c r="N694" s="135">
        <f t="shared" si="284"/>
        <v>110070.686</v>
      </c>
      <c r="O694" s="135">
        <f t="shared" si="284"/>
        <v>83407.67599999999</v>
      </c>
      <c r="P694" s="135">
        <f t="shared" si="284"/>
        <v>113693.336</v>
      </c>
      <c r="Q694" s="135">
        <f t="shared" si="284"/>
        <v>113556.866</v>
      </c>
      <c r="R694" s="135">
        <f t="shared" si="284"/>
        <v>143278.19999999998</v>
      </c>
      <c r="S694" s="135">
        <f t="shared" si="284"/>
        <v>133591.19999999998</v>
      </c>
      <c r="T694" s="38"/>
    </row>
    <row r="695" spans="1:20" s="72" customFormat="1" ht="22.5">
      <c r="A695" s="257"/>
      <c r="B695" s="257"/>
      <c r="C695" s="86" t="s">
        <v>36</v>
      </c>
      <c r="D695" s="125"/>
      <c r="E695" s="125"/>
      <c r="F695" s="125"/>
      <c r="G695" s="125"/>
      <c r="H695" s="134"/>
      <c r="I695" s="134"/>
      <c r="J695" s="138"/>
      <c r="K695" s="126"/>
      <c r="L695" s="135"/>
      <c r="M695" s="127"/>
      <c r="N695" s="127"/>
      <c r="O695" s="127"/>
      <c r="P695" s="127"/>
      <c r="Q695" s="127"/>
      <c r="R695" s="127"/>
      <c r="S695" s="127"/>
      <c r="T695" s="38"/>
    </row>
    <row r="696" spans="1:20" s="72" customFormat="1" ht="33.75">
      <c r="A696" s="258"/>
      <c r="B696" s="258"/>
      <c r="C696" s="86" t="s">
        <v>379</v>
      </c>
      <c r="D696" s="125" t="s">
        <v>368</v>
      </c>
      <c r="E696" s="125" t="s">
        <v>270</v>
      </c>
      <c r="F696" s="125" t="s">
        <v>270</v>
      </c>
      <c r="G696" s="125" t="s">
        <v>270</v>
      </c>
      <c r="H696" s="134">
        <f>H697+H700+H703+H706+H715+H718+H721+H727+H739+H742+H745+H748+H751+H754+H757+H760+H763+H766+H771+H775</f>
        <v>110557.99999999999</v>
      </c>
      <c r="I696" s="134">
        <f aca="true" t="shared" si="285" ref="I696:S696">I697+I700+I703+I706+I715+I718+I721+I727+I739+I742+I745+I748+I751+I754+I757+I760+I763+I766+I771+I775</f>
        <v>108785.09999999999</v>
      </c>
      <c r="J696" s="134">
        <f t="shared" si="285"/>
        <v>109769.81</v>
      </c>
      <c r="K696" s="134">
        <f t="shared" si="285"/>
        <v>33504.13999999999</v>
      </c>
      <c r="L696" s="134">
        <f t="shared" si="285"/>
        <v>109769.81</v>
      </c>
      <c r="M696" s="134">
        <f t="shared" si="285"/>
        <v>63418.40000000001</v>
      </c>
      <c r="N696" s="134">
        <f t="shared" si="285"/>
        <v>110070.686</v>
      </c>
      <c r="O696" s="134">
        <f t="shared" si="285"/>
        <v>83407.67599999999</v>
      </c>
      <c r="P696" s="134">
        <f t="shared" si="285"/>
        <v>113693.336</v>
      </c>
      <c r="Q696" s="134">
        <f t="shared" si="285"/>
        <v>113556.866</v>
      </c>
      <c r="R696" s="134">
        <f t="shared" si="285"/>
        <v>143278.19999999998</v>
      </c>
      <c r="S696" s="134">
        <f t="shared" si="285"/>
        <v>133591.19999999998</v>
      </c>
      <c r="T696" s="38"/>
    </row>
    <row r="697" spans="1:20" s="72" customFormat="1" ht="22.5">
      <c r="A697" s="261"/>
      <c r="B697" s="224" t="s">
        <v>349</v>
      </c>
      <c r="C697" s="87" t="s">
        <v>23</v>
      </c>
      <c r="D697" s="64" t="s">
        <v>368</v>
      </c>
      <c r="E697" s="64" t="s">
        <v>420</v>
      </c>
      <c r="F697" s="64" t="s">
        <v>423</v>
      </c>
      <c r="G697" s="64"/>
      <c r="H697" s="134">
        <f>H699</f>
        <v>378.3</v>
      </c>
      <c r="I697" s="135">
        <f aca="true" t="shared" si="286" ref="I697:S697">I699</f>
        <v>378.3</v>
      </c>
      <c r="J697" s="134">
        <f t="shared" si="286"/>
        <v>0</v>
      </c>
      <c r="K697" s="134">
        <f t="shared" si="286"/>
        <v>0</v>
      </c>
      <c r="L697" s="135">
        <f t="shared" si="286"/>
        <v>0</v>
      </c>
      <c r="M697" s="135">
        <f t="shared" si="286"/>
        <v>0</v>
      </c>
      <c r="N697" s="135">
        <f t="shared" si="286"/>
        <v>0</v>
      </c>
      <c r="O697" s="135">
        <f t="shared" si="286"/>
        <v>0</v>
      </c>
      <c r="P697" s="135">
        <f t="shared" si="286"/>
        <v>0</v>
      </c>
      <c r="Q697" s="135">
        <f t="shared" si="286"/>
        <v>0</v>
      </c>
      <c r="R697" s="135">
        <f t="shared" si="286"/>
        <v>0</v>
      </c>
      <c r="S697" s="135">
        <f t="shared" si="286"/>
        <v>0</v>
      </c>
      <c r="T697" s="38"/>
    </row>
    <row r="698" spans="1:20" s="72" customFormat="1" ht="22.5">
      <c r="A698" s="262"/>
      <c r="B698" s="225"/>
      <c r="C698" s="87" t="s">
        <v>36</v>
      </c>
      <c r="D698" s="64"/>
      <c r="E698" s="64"/>
      <c r="F698" s="64"/>
      <c r="G698" s="64"/>
      <c r="H698" s="134"/>
      <c r="I698" s="135"/>
      <c r="J698" s="38"/>
      <c r="K698" s="38"/>
      <c r="L698" s="47"/>
      <c r="M698" s="47"/>
      <c r="N698" s="47"/>
      <c r="O698" s="47"/>
      <c r="P698" s="47"/>
      <c r="Q698" s="47"/>
      <c r="R698" s="47"/>
      <c r="S698" s="47"/>
      <c r="T698" s="38"/>
    </row>
    <row r="699" spans="1:20" s="72" customFormat="1" ht="33.75">
      <c r="A699" s="268"/>
      <c r="B699" s="235"/>
      <c r="C699" s="87" t="s">
        <v>379</v>
      </c>
      <c r="D699" s="64" t="s">
        <v>368</v>
      </c>
      <c r="E699" s="64" t="s">
        <v>420</v>
      </c>
      <c r="F699" s="64" t="s">
        <v>638</v>
      </c>
      <c r="G699" s="64" t="s">
        <v>372</v>
      </c>
      <c r="H699" s="134">
        <v>378.3</v>
      </c>
      <c r="I699" s="135">
        <v>378.3</v>
      </c>
      <c r="J699" s="38"/>
      <c r="K699" s="38"/>
      <c r="L699" s="47"/>
      <c r="M699" s="47"/>
      <c r="N699" s="47"/>
      <c r="O699" s="47"/>
      <c r="P699" s="47"/>
      <c r="Q699" s="47"/>
      <c r="R699" s="47"/>
      <c r="S699" s="47"/>
      <c r="T699" s="38"/>
    </row>
    <row r="700" spans="1:20" s="72" customFormat="1" ht="22.5">
      <c r="A700" s="236"/>
      <c r="B700" s="224" t="s">
        <v>350</v>
      </c>
      <c r="C700" s="87" t="s">
        <v>23</v>
      </c>
      <c r="D700" s="64" t="s">
        <v>368</v>
      </c>
      <c r="E700" s="64" t="s">
        <v>420</v>
      </c>
      <c r="F700" s="64" t="s">
        <v>424</v>
      </c>
      <c r="G700" s="64"/>
      <c r="H700" s="134">
        <f>H702</f>
        <v>955.6</v>
      </c>
      <c r="I700" s="135">
        <f aca="true" t="shared" si="287" ref="I700:S700">I702</f>
        <v>955.6</v>
      </c>
      <c r="J700" s="134">
        <f t="shared" si="287"/>
        <v>100</v>
      </c>
      <c r="K700" s="134">
        <f t="shared" si="287"/>
        <v>40</v>
      </c>
      <c r="L700" s="135">
        <f t="shared" si="287"/>
        <v>100</v>
      </c>
      <c r="M700" s="135">
        <f t="shared" si="287"/>
        <v>80</v>
      </c>
      <c r="N700" s="135">
        <f t="shared" si="287"/>
        <v>100</v>
      </c>
      <c r="O700" s="135">
        <f t="shared" si="287"/>
        <v>100</v>
      </c>
      <c r="P700" s="135">
        <f t="shared" si="287"/>
        <v>100</v>
      </c>
      <c r="Q700" s="135">
        <f t="shared" si="287"/>
        <v>100</v>
      </c>
      <c r="R700" s="135">
        <f t="shared" si="287"/>
        <v>0</v>
      </c>
      <c r="S700" s="135">
        <f t="shared" si="287"/>
        <v>0</v>
      </c>
      <c r="T700" s="38"/>
    </row>
    <row r="701" spans="1:20" s="72" customFormat="1" ht="22.5">
      <c r="A701" s="237"/>
      <c r="B701" s="225"/>
      <c r="C701" s="87" t="s">
        <v>36</v>
      </c>
      <c r="D701" s="64"/>
      <c r="E701" s="64"/>
      <c r="F701" s="64"/>
      <c r="G701" s="64"/>
      <c r="H701" s="134"/>
      <c r="I701" s="135"/>
      <c r="J701" s="38"/>
      <c r="K701" s="38"/>
      <c r="L701" s="47"/>
      <c r="M701" s="47"/>
      <c r="N701" s="47"/>
      <c r="O701" s="47"/>
      <c r="P701" s="47"/>
      <c r="Q701" s="47"/>
      <c r="R701" s="47"/>
      <c r="S701" s="47"/>
      <c r="T701" s="38"/>
    </row>
    <row r="702" spans="1:20" s="72" customFormat="1" ht="33.75">
      <c r="A702" s="238"/>
      <c r="B702" s="235"/>
      <c r="C702" s="87" t="s">
        <v>379</v>
      </c>
      <c r="D702" s="64" t="s">
        <v>368</v>
      </c>
      <c r="E702" s="64" t="s">
        <v>420</v>
      </c>
      <c r="F702" s="64" t="s">
        <v>638</v>
      </c>
      <c r="G702" s="64" t="s">
        <v>418</v>
      </c>
      <c r="H702" s="134">
        <v>955.6</v>
      </c>
      <c r="I702" s="135">
        <v>955.6</v>
      </c>
      <c r="J702" s="38">
        <v>100</v>
      </c>
      <c r="K702" s="38">
        <v>40</v>
      </c>
      <c r="L702" s="47">
        <v>100</v>
      </c>
      <c r="M702" s="47">
        <v>80</v>
      </c>
      <c r="N702" s="47">
        <v>100</v>
      </c>
      <c r="O702" s="47">
        <v>100</v>
      </c>
      <c r="P702" s="47">
        <v>100</v>
      </c>
      <c r="Q702" s="47">
        <v>100</v>
      </c>
      <c r="R702" s="47">
        <v>0</v>
      </c>
      <c r="S702" s="47">
        <v>0</v>
      </c>
      <c r="T702" s="38"/>
    </row>
    <row r="703" spans="1:20" s="72" customFormat="1" ht="22.5">
      <c r="A703" s="236"/>
      <c r="B703" s="224" t="s">
        <v>541</v>
      </c>
      <c r="C703" s="87" t="s">
        <v>23</v>
      </c>
      <c r="D703" s="64" t="s">
        <v>368</v>
      </c>
      <c r="E703" s="64" t="s">
        <v>420</v>
      </c>
      <c r="F703" s="64" t="s">
        <v>542</v>
      </c>
      <c r="G703" s="64"/>
      <c r="H703" s="134">
        <f>H705</f>
        <v>0</v>
      </c>
      <c r="I703" s="135">
        <f aca="true" t="shared" si="288" ref="I703:S703">I705</f>
        <v>0</v>
      </c>
      <c r="J703" s="134">
        <f t="shared" si="288"/>
        <v>0</v>
      </c>
      <c r="K703" s="134">
        <f t="shared" si="288"/>
        <v>0</v>
      </c>
      <c r="L703" s="135">
        <f t="shared" si="288"/>
        <v>0</v>
      </c>
      <c r="M703" s="135">
        <f t="shared" si="288"/>
        <v>0</v>
      </c>
      <c r="N703" s="135">
        <f t="shared" si="288"/>
        <v>0</v>
      </c>
      <c r="O703" s="135">
        <f t="shared" si="288"/>
        <v>0</v>
      </c>
      <c r="P703" s="135">
        <f t="shared" si="288"/>
        <v>0</v>
      </c>
      <c r="Q703" s="135">
        <f t="shared" si="288"/>
        <v>0</v>
      </c>
      <c r="R703" s="135">
        <f t="shared" si="288"/>
        <v>700</v>
      </c>
      <c r="S703" s="135">
        <f t="shared" si="288"/>
        <v>0</v>
      </c>
      <c r="T703" s="38"/>
    </row>
    <row r="704" spans="1:20" s="72" customFormat="1" ht="22.5">
      <c r="A704" s="237"/>
      <c r="B704" s="225"/>
      <c r="C704" s="87" t="s">
        <v>36</v>
      </c>
      <c r="D704" s="64"/>
      <c r="E704" s="64"/>
      <c r="F704" s="64"/>
      <c r="G704" s="64"/>
      <c r="H704" s="134"/>
      <c r="I704" s="135"/>
      <c r="J704" s="38"/>
      <c r="K704" s="38"/>
      <c r="L704" s="47"/>
      <c r="M704" s="47"/>
      <c r="N704" s="47"/>
      <c r="O704" s="47"/>
      <c r="P704" s="47"/>
      <c r="Q704" s="47"/>
      <c r="R704" s="47"/>
      <c r="S704" s="47"/>
      <c r="T704" s="38"/>
    </row>
    <row r="705" spans="1:20" s="72" customFormat="1" ht="33.75">
      <c r="A705" s="238"/>
      <c r="B705" s="235"/>
      <c r="C705" s="87" t="s">
        <v>379</v>
      </c>
      <c r="D705" s="64" t="s">
        <v>368</v>
      </c>
      <c r="E705" s="64" t="s">
        <v>420</v>
      </c>
      <c r="F705" s="64" t="s">
        <v>542</v>
      </c>
      <c r="G705" s="64" t="s">
        <v>372</v>
      </c>
      <c r="H705" s="134"/>
      <c r="I705" s="135"/>
      <c r="J705" s="38"/>
      <c r="K705" s="38"/>
      <c r="L705" s="47"/>
      <c r="M705" s="47"/>
      <c r="N705" s="47"/>
      <c r="O705" s="47"/>
      <c r="P705" s="47"/>
      <c r="Q705" s="47"/>
      <c r="R705" s="47">
        <v>700</v>
      </c>
      <c r="S705" s="47"/>
      <c r="T705" s="38"/>
    </row>
    <row r="706" spans="1:20" s="72" customFormat="1" ht="22.5" customHeight="1">
      <c r="A706" s="224"/>
      <c r="B706" s="224" t="s">
        <v>631</v>
      </c>
      <c r="C706" s="87" t="s">
        <v>23</v>
      </c>
      <c r="D706" s="64" t="s">
        <v>368</v>
      </c>
      <c r="E706" s="64" t="s">
        <v>420</v>
      </c>
      <c r="F706" s="64" t="s">
        <v>639</v>
      </c>
      <c r="G706" s="64"/>
      <c r="H706" s="134">
        <f>H708</f>
        <v>2.2</v>
      </c>
      <c r="I706" s="135">
        <f aca="true" t="shared" si="289" ref="I706:S706">I708</f>
        <v>2.2</v>
      </c>
      <c r="J706" s="134">
        <f t="shared" si="289"/>
        <v>0</v>
      </c>
      <c r="K706" s="134">
        <f t="shared" si="289"/>
        <v>0</v>
      </c>
      <c r="L706" s="135">
        <f t="shared" si="289"/>
        <v>0</v>
      </c>
      <c r="M706" s="135">
        <f t="shared" si="289"/>
        <v>0</v>
      </c>
      <c r="N706" s="135">
        <f t="shared" si="289"/>
        <v>0</v>
      </c>
      <c r="O706" s="135">
        <f t="shared" si="289"/>
        <v>0</v>
      </c>
      <c r="P706" s="135">
        <f t="shared" si="289"/>
        <v>291.35</v>
      </c>
      <c r="Q706" s="135">
        <f t="shared" si="289"/>
        <v>291.35</v>
      </c>
      <c r="R706" s="135">
        <f t="shared" si="289"/>
        <v>0</v>
      </c>
      <c r="S706" s="135">
        <f t="shared" si="289"/>
        <v>0</v>
      </c>
      <c r="T706" s="38"/>
    </row>
    <row r="707" spans="1:20" s="72" customFormat="1" ht="22.5">
      <c r="A707" s="225"/>
      <c r="B707" s="225"/>
      <c r="C707" s="87" t="s">
        <v>36</v>
      </c>
      <c r="D707" s="64"/>
      <c r="E707" s="64"/>
      <c r="F707" s="64"/>
      <c r="G707" s="64"/>
      <c r="H707" s="134"/>
      <c r="I707" s="135"/>
      <c r="J707" s="38"/>
      <c r="K707" s="38"/>
      <c r="L707" s="47"/>
      <c r="M707" s="47"/>
      <c r="N707" s="47"/>
      <c r="O707" s="47"/>
      <c r="P707" s="47"/>
      <c r="Q707" s="47"/>
      <c r="R707" s="47"/>
      <c r="S707" s="47"/>
      <c r="T707" s="38"/>
    </row>
    <row r="708" spans="1:20" s="72" customFormat="1" ht="33.75">
      <c r="A708" s="235"/>
      <c r="B708" s="235"/>
      <c r="C708" s="87" t="s">
        <v>379</v>
      </c>
      <c r="D708" s="64" t="s">
        <v>368</v>
      </c>
      <c r="E708" s="64" t="s">
        <v>420</v>
      </c>
      <c r="F708" s="64" t="s">
        <v>639</v>
      </c>
      <c r="G708" s="64" t="s">
        <v>418</v>
      </c>
      <c r="H708" s="134">
        <v>2.2</v>
      </c>
      <c r="I708" s="135">
        <v>2.2</v>
      </c>
      <c r="J708" s="38"/>
      <c r="K708" s="38"/>
      <c r="L708" s="47"/>
      <c r="M708" s="47"/>
      <c r="N708" s="47"/>
      <c r="O708" s="47"/>
      <c r="P708" s="47">
        <v>291.35</v>
      </c>
      <c r="Q708" s="47">
        <v>291.35</v>
      </c>
      <c r="R708" s="47"/>
      <c r="S708" s="47"/>
      <c r="T708" s="38"/>
    </row>
    <row r="709" spans="1:20" s="72" customFormat="1" ht="22.5" customHeight="1" hidden="1">
      <c r="A709" s="224"/>
      <c r="B709" s="224" t="s">
        <v>249</v>
      </c>
      <c r="C709" s="87" t="s">
        <v>23</v>
      </c>
      <c r="D709" s="64" t="s">
        <v>368</v>
      </c>
      <c r="E709" s="64" t="s">
        <v>420</v>
      </c>
      <c r="F709" s="64" t="s">
        <v>425</v>
      </c>
      <c r="G709" s="64" t="s">
        <v>426</v>
      </c>
      <c r="H709" s="134"/>
      <c r="I709" s="135"/>
      <c r="J709" s="38"/>
      <c r="K709" s="38"/>
      <c r="L709" s="47"/>
      <c r="M709" s="47"/>
      <c r="N709" s="47"/>
      <c r="O709" s="47"/>
      <c r="P709" s="47"/>
      <c r="Q709" s="47"/>
      <c r="R709" s="47"/>
      <c r="S709" s="47"/>
      <c r="T709" s="38"/>
    </row>
    <row r="710" spans="1:20" s="72" customFormat="1" ht="22.5" hidden="1">
      <c r="A710" s="225"/>
      <c r="B710" s="225"/>
      <c r="C710" s="87" t="s">
        <v>36</v>
      </c>
      <c r="D710" s="64" t="s">
        <v>368</v>
      </c>
      <c r="E710" s="64" t="s">
        <v>420</v>
      </c>
      <c r="F710" s="64" t="s">
        <v>425</v>
      </c>
      <c r="G710" s="64" t="s">
        <v>426</v>
      </c>
      <c r="H710" s="134"/>
      <c r="I710" s="135"/>
      <c r="J710" s="38"/>
      <c r="K710" s="38"/>
      <c r="L710" s="47"/>
      <c r="M710" s="47"/>
      <c r="N710" s="47"/>
      <c r="O710" s="47"/>
      <c r="P710" s="47"/>
      <c r="Q710" s="47"/>
      <c r="R710" s="47"/>
      <c r="S710" s="47"/>
      <c r="T710" s="38"/>
    </row>
    <row r="711" spans="1:20" s="72" customFormat="1" ht="33.75" hidden="1">
      <c r="A711" s="235"/>
      <c r="B711" s="235"/>
      <c r="C711" s="87" t="s">
        <v>379</v>
      </c>
      <c r="D711" s="64" t="s">
        <v>368</v>
      </c>
      <c r="E711" s="64" t="s">
        <v>420</v>
      </c>
      <c r="F711" s="64" t="s">
        <v>425</v>
      </c>
      <c r="G711" s="64" t="s">
        <v>426</v>
      </c>
      <c r="H711" s="134"/>
      <c r="I711" s="135"/>
      <c r="J711" s="38"/>
      <c r="K711" s="38"/>
      <c r="L711" s="47"/>
      <c r="M711" s="47"/>
      <c r="N711" s="47"/>
      <c r="O711" s="47"/>
      <c r="P711" s="47"/>
      <c r="Q711" s="47"/>
      <c r="R711" s="47"/>
      <c r="S711" s="47"/>
      <c r="T711" s="38"/>
    </row>
    <row r="712" spans="1:20" s="72" customFormat="1" ht="22.5" hidden="1">
      <c r="A712" s="230"/>
      <c r="B712" s="224" t="s">
        <v>132</v>
      </c>
      <c r="C712" s="87" t="s">
        <v>23</v>
      </c>
      <c r="D712" s="64" t="s">
        <v>368</v>
      </c>
      <c r="E712" s="64" t="s">
        <v>420</v>
      </c>
      <c r="F712" s="64" t="s">
        <v>543</v>
      </c>
      <c r="G712" s="64" t="s">
        <v>426</v>
      </c>
      <c r="H712" s="134"/>
      <c r="I712" s="135"/>
      <c r="J712" s="38"/>
      <c r="K712" s="38"/>
      <c r="L712" s="47"/>
      <c r="M712" s="47"/>
      <c r="N712" s="47"/>
      <c r="O712" s="47"/>
      <c r="P712" s="47"/>
      <c r="Q712" s="47"/>
      <c r="R712" s="47"/>
      <c r="S712" s="47"/>
      <c r="T712" s="38"/>
    </row>
    <row r="713" spans="1:20" s="72" customFormat="1" ht="22.5" hidden="1">
      <c r="A713" s="230"/>
      <c r="B713" s="225"/>
      <c r="C713" s="87" t="s">
        <v>36</v>
      </c>
      <c r="D713" s="64"/>
      <c r="E713" s="64"/>
      <c r="F713" s="64"/>
      <c r="G713" s="64"/>
      <c r="H713" s="134"/>
      <c r="I713" s="135"/>
      <c r="J713" s="38"/>
      <c r="K713" s="38"/>
      <c r="L713" s="47"/>
      <c r="M713" s="47"/>
      <c r="N713" s="47"/>
      <c r="O713" s="47"/>
      <c r="P713" s="47"/>
      <c r="Q713" s="47"/>
      <c r="R713" s="47"/>
      <c r="S713" s="47"/>
      <c r="T713" s="38"/>
    </row>
    <row r="714" spans="1:20" s="72" customFormat="1" ht="33.75" hidden="1">
      <c r="A714" s="230"/>
      <c r="B714" s="235"/>
      <c r="C714" s="87" t="s">
        <v>379</v>
      </c>
      <c r="D714" s="64" t="s">
        <v>368</v>
      </c>
      <c r="E714" s="64" t="s">
        <v>420</v>
      </c>
      <c r="F714" s="64" t="s">
        <v>543</v>
      </c>
      <c r="G714" s="64" t="s">
        <v>426</v>
      </c>
      <c r="H714" s="134"/>
      <c r="I714" s="135"/>
      <c r="J714" s="38"/>
      <c r="K714" s="38"/>
      <c r="L714" s="47"/>
      <c r="M714" s="47"/>
      <c r="N714" s="47"/>
      <c r="O714" s="47"/>
      <c r="P714" s="47"/>
      <c r="Q714" s="47"/>
      <c r="R714" s="47"/>
      <c r="S714" s="47"/>
      <c r="T714" s="38"/>
    </row>
    <row r="715" spans="1:20" s="72" customFormat="1" ht="22.5">
      <c r="A715" s="224"/>
      <c r="B715" s="224" t="s">
        <v>544</v>
      </c>
      <c r="C715" s="87" t="s">
        <v>23</v>
      </c>
      <c r="D715" s="64" t="s">
        <v>368</v>
      </c>
      <c r="E715" s="64" t="s">
        <v>420</v>
      </c>
      <c r="F715" s="64" t="s">
        <v>545</v>
      </c>
      <c r="G715" s="64"/>
      <c r="H715" s="134">
        <f>H717</f>
        <v>308.9</v>
      </c>
      <c r="I715" s="135">
        <f aca="true" t="shared" si="290" ref="I715:S715">I717</f>
        <v>308.9</v>
      </c>
      <c r="J715" s="134">
        <f t="shared" si="290"/>
        <v>240.6</v>
      </c>
      <c r="K715" s="134">
        <f t="shared" si="290"/>
        <v>85.3</v>
      </c>
      <c r="L715" s="135">
        <f t="shared" si="290"/>
        <v>240.6</v>
      </c>
      <c r="M715" s="135">
        <f t="shared" si="290"/>
        <v>160.4</v>
      </c>
      <c r="N715" s="135">
        <f t="shared" si="290"/>
        <v>240.6</v>
      </c>
      <c r="O715" s="135">
        <f t="shared" si="290"/>
        <v>160.4</v>
      </c>
      <c r="P715" s="135">
        <f t="shared" si="290"/>
        <v>283.4</v>
      </c>
      <c r="Q715" s="135">
        <f t="shared" si="290"/>
        <v>283.4</v>
      </c>
      <c r="R715" s="135">
        <f t="shared" si="290"/>
        <v>0</v>
      </c>
      <c r="S715" s="135">
        <f t="shared" si="290"/>
        <v>0</v>
      </c>
      <c r="T715" s="38"/>
    </row>
    <row r="716" spans="1:20" s="72" customFormat="1" ht="22.5">
      <c r="A716" s="225"/>
      <c r="B716" s="225"/>
      <c r="C716" s="87" t="s">
        <v>36</v>
      </c>
      <c r="D716" s="64"/>
      <c r="E716" s="64"/>
      <c r="F716" s="64"/>
      <c r="G716" s="64"/>
      <c r="H716" s="134"/>
      <c r="I716" s="135"/>
      <c r="J716" s="38"/>
      <c r="K716" s="38"/>
      <c r="L716" s="47"/>
      <c r="M716" s="47"/>
      <c r="N716" s="47"/>
      <c r="O716" s="47"/>
      <c r="P716" s="47"/>
      <c r="Q716" s="47"/>
      <c r="R716" s="47"/>
      <c r="S716" s="47"/>
      <c r="T716" s="38"/>
    </row>
    <row r="717" spans="1:20" s="72" customFormat="1" ht="48" customHeight="1">
      <c r="A717" s="235"/>
      <c r="B717" s="235"/>
      <c r="C717" s="87" t="s">
        <v>379</v>
      </c>
      <c r="D717" s="64" t="s">
        <v>368</v>
      </c>
      <c r="E717" s="64" t="s">
        <v>420</v>
      </c>
      <c r="F717" s="64" t="s">
        <v>545</v>
      </c>
      <c r="G717" s="64" t="s">
        <v>417</v>
      </c>
      <c r="H717" s="134">
        <v>308.9</v>
      </c>
      <c r="I717" s="135">
        <v>308.9</v>
      </c>
      <c r="J717" s="38">
        <v>240.6</v>
      </c>
      <c r="K717" s="38">
        <v>85.3</v>
      </c>
      <c r="L717" s="47">
        <v>240.6</v>
      </c>
      <c r="M717" s="47">
        <v>160.4</v>
      </c>
      <c r="N717" s="47">
        <v>240.6</v>
      </c>
      <c r="O717" s="47">
        <v>160.4</v>
      </c>
      <c r="P717" s="47">
        <v>283.4</v>
      </c>
      <c r="Q717" s="47">
        <v>283.4</v>
      </c>
      <c r="R717" s="47">
        <v>0</v>
      </c>
      <c r="S717" s="47">
        <v>0</v>
      </c>
      <c r="T717" s="38"/>
    </row>
    <row r="718" spans="1:20" s="72" customFormat="1" ht="22.5" customHeight="1">
      <c r="A718" s="224"/>
      <c r="B718" s="224" t="s">
        <v>556</v>
      </c>
      <c r="C718" s="87" t="s">
        <v>23</v>
      </c>
      <c r="D718" s="64" t="s">
        <v>368</v>
      </c>
      <c r="E718" s="64" t="s">
        <v>420</v>
      </c>
      <c r="F718" s="64" t="s">
        <v>640</v>
      </c>
      <c r="G718" s="64"/>
      <c r="H718" s="134">
        <f>H720</f>
        <v>2538.3</v>
      </c>
      <c r="I718" s="135">
        <f aca="true" t="shared" si="291" ref="I718:S718">I720</f>
        <v>2538.3</v>
      </c>
      <c r="J718" s="134">
        <f t="shared" si="291"/>
        <v>31083.8</v>
      </c>
      <c r="K718" s="134">
        <f t="shared" si="291"/>
        <v>8551.5</v>
      </c>
      <c r="L718" s="135">
        <f t="shared" si="291"/>
        <v>31083.8</v>
      </c>
      <c r="M718" s="135">
        <f t="shared" si="291"/>
        <v>16085.6</v>
      </c>
      <c r="N718" s="135">
        <f t="shared" si="291"/>
        <v>31083.8</v>
      </c>
      <c r="O718" s="135">
        <f t="shared" si="291"/>
        <v>25635.6</v>
      </c>
      <c r="P718" s="135">
        <f t="shared" si="291"/>
        <v>31083.8</v>
      </c>
      <c r="Q718" s="135">
        <f t="shared" si="291"/>
        <v>31083.8</v>
      </c>
      <c r="R718" s="135">
        <f t="shared" si="291"/>
        <v>0</v>
      </c>
      <c r="S718" s="135">
        <f t="shared" si="291"/>
        <v>0</v>
      </c>
      <c r="T718" s="38"/>
    </row>
    <row r="719" spans="1:20" s="72" customFormat="1" ht="24" customHeight="1">
      <c r="A719" s="225"/>
      <c r="B719" s="225"/>
      <c r="C719" s="87" t="s">
        <v>36</v>
      </c>
      <c r="D719" s="38"/>
      <c r="E719" s="38"/>
      <c r="F719" s="64"/>
      <c r="G719" s="64"/>
      <c r="H719" s="134"/>
      <c r="I719" s="135"/>
      <c r="J719" s="38"/>
      <c r="K719" s="38"/>
      <c r="L719" s="47"/>
      <c r="M719" s="47"/>
      <c r="N719" s="47"/>
      <c r="O719" s="47"/>
      <c r="P719" s="47"/>
      <c r="Q719" s="47"/>
      <c r="R719" s="47"/>
      <c r="S719" s="47"/>
      <c r="T719" s="38"/>
    </row>
    <row r="720" spans="1:20" s="72" customFormat="1" ht="48" customHeight="1">
      <c r="A720" s="235"/>
      <c r="B720" s="235"/>
      <c r="C720" s="87" t="s">
        <v>379</v>
      </c>
      <c r="D720" s="64" t="s">
        <v>368</v>
      </c>
      <c r="E720" s="64" t="s">
        <v>420</v>
      </c>
      <c r="F720" s="64" t="s">
        <v>640</v>
      </c>
      <c r="G720" s="64" t="s">
        <v>417</v>
      </c>
      <c r="H720" s="134">
        <v>2538.3</v>
      </c>
      <c r="I720" s="135">
        <v>2538.3</v>
      </c>
      <c r="J720" s="38">
        <v>31083.8</v>
      </c>
      <c r="K720" s="38">
        <v>8551.5</v>
      </c>
      <c r="L720" s="47">
        <v>31083.8</v>
      </c>
      <c r="M720" s="47">
        <v>16085.6</v>
      </c>
      <c r="N720" s="47">
        <v>31083.8</v>
      </c>
      <c r="O720" s="47">
        <v>25635.6</v>
      </c>
      <c r="P720" s="47">
        <v>31083.8</v>
      </c>
      <c r="Q720" s="47">
        <v>31083.8</v>
      </c>
      <c r="R720" s="47">
        <v>0</v>
      </c>
      <c r="S720" s="47">
        <v>0</v>
      </c>
      <c r="T720" s="38"/>
    </row>
    <row r="721" spans="1:20" s="72" customFormat="1" ht="23.25" customHeight="1">
      <c r="A721" s="224"/>
      <c r="B721" s="224" t="s">
        <v>557</v>
      </c>
      <c r="C721" s="87" t="s">
        <v>23</v>
      </c>
      <c r="D721" s="64" t="s">
        <v>368</v>
      </c>
      <c r="E721" s="64" t="s">
        <v>420</v>
      </c>
      <c r="F721" s="64" t="s">
        <v>558</v>
      </c>
      <c r="G721" s="64"/>
      <c r="H721" s="134">
        <f>H723</f>
        <v>2795</v>
      </c>
      <c r="I721" s="135">
        <f aca="true" t="shared" si="292" ref="I721:S721">I723</f>
        <v>2795</v>
      </c>
      <c r="J721" s="134">
        <f t="shared" si="292"/>
        <v>0</v>
      </c>
      <c r="K721" s="134">
        <f t="shared" si="292"/>
        <v>0</v>
      </c>
      <c r="L721" s="135">
        <f t="shared" si="292"/>
        <v>0</v>
      </c>
      <c r="M721" s="135">
        <f t="shared" si="292"/>
        <v>0</v>
      </c>
      <c r="N721" s="135">
        <f t="shared" si="292"/>
        <v>0</v>
      </c>
      <c r="O721" s="135">
        <f t="shared" si="292"/>
        <v>0</v>
      </c>
      <c r="P721" s="135">
        <f t="shared" si="292"/>
        <v>0</v>
      </c>
      <c r="Q721" s="135">
        <f t="shared" si="292"/>
        <v>0</v>
      </c>
      <c r="R721" s="135">
        <f t="shared" si="292"/>
        <v>0</v>
      </c>
      <c r="S721" s="135">
        <f t="shared" si="292"/>
        <v>0</v>
      </c>
      <c r="T721" s="38"/>
    </row>
    <row r="722" spans="1:20" s="72" customFormat="1" ht="24" customHeight="1">
      <c r="A722" s="225"/>
      <c r="B722" s="225"/>
      <c r="C722" s="87" t="s">
        <v>36</v>
      </c>
      <c r="D722" s="38"/>
      <c r="E722" s="38"/>
      <c r="F722" s="64"/>
      <c r="G722" s="64"/>
      <c r="H722" s="134"/>
      <c r="I722" s="135"/>
      <c r="J722" s="38"/>
      <c r="K722" s="38"/>
      <c r="L722" s="47"/>
      <c r="M722" s="47"/>
      <c r="N722" s="47"/>
      <c r="O722" s="47"/>
      <c r="P722" s="47"/>
      <c r="Q722" s="47"/>
      <c r="R722" s="47"/>
      <c r="S722" s="47"/>
      <c r="T722" s="38"/>
    </row>
    <row r="723" spans="1:20" s="72" customFormat="1" ht="33" customHeight="1">
      <c r="A723" s="235"/>
      <c r="B723" s="235"/>
      <c r="C723" s="87" t="s">
        <v>379</v>
      </c>
      <c r="D723" s="64" t="s">
        <v>368</v>
      </c>
      <c r="E723" s="64" t="s">
        <v>420</v>
      </c>
      <c r="F723" s="64" t="s">
        <v>558</v>
      </c>
      <c r="G723" s="64" t="s">
        <v>418</v>
      </c>
      <c r="H723" s="134">
        <v>2795</v>
      </c>
      <c r="I723" s="135">
        <v>2795</v>
      </c>
      <c r="J723" s="38"/>
      <c r="K723" s="38"/>
      <c r="L723" s="47"/>
      <c r="M723" s="47"/>
      <c r="N723" s="47"/>
      <c r="O723" s="47"/>
      <c r="P723" s="47"/>
      <c r="Q723" s="47"/>
      <c r="R723" s="47"/>
      <c r="S723" s="47"/>
      <c r="T723" s="38"/>
    </row>
    <row r="724" spans="1:20" s="72" customFormat="1" ht="12.75" hidden="1">
      <c r="A724" s="236"/>
      <c r="B724" s="224"/>
      <c r="C724" s="87"/>
      <c r="D724" s="64"/>
      <c r="E724" s="64"/>
      <c r="F724" s="64"/>
      <c r="G724" s="64"/>
      <c r="H724" s="134"/>
      <c r="I724" s="135"/>
      <c r="J724" s="38"/>
      <c r="K724" s="38"/>
      <c r="L724" s="47"/>
      <c r="M724" s="47"/>
      <c r="N724" s="47"/>
      <c r="O724" s="47"/>
      <c r="P724" s="47"/>
      <c r="Q724" s="47"/>
      <c r="R724" s="47"/>
      <c r="S724" s="47"/>
      <c r="T724" s="38"/>
    </row>
    <row r="725" spans="1:20" s="72" customFormat="1" ht="12.75" hidden="1">
      <c r="A725" s="237"/>
      <c r="B725" s="225"/>
      <c r="C725" s="87"/>
      <c r="D725" s="64"/>
      <c r="E725" s="64"/>
      <c r="F725" s="64"/>
      <c r="G725" s="64"/>
      <c r="H725" s="134"/>
      <c r="I725" s="135"/>
      <c r="J725" s="38"/>
      <c r="K725" s="38"/>
      <c r="L725" s="47"/>
      <c r="M725" s="47"/>
      <c r="N725" s="47"/>
      <c r="O725" s="47"/>
      <c r="P725" s="47"/>
      <c r="Q725" s="47"/>
      <c r="R725" s="47"/>
      <c r="S725" s="47"/>
      <c r="T725" s="38"/>
    </row>
    <row r="726" spans="1:20" s="72" customFormat="1" ht="12.75" hidden="1">
      <c r="A726" s="238"/>
      <c r="B726" s="235"/>
      <c r="C726" s="87"/>
      <c r="D726" s="64"/>
      <c r="E726" s="64"/>
      <c r="F726" s="64"/>
      <c r="G726" s="64"/>
      <c r="H726" s="134"/>
      <c r="I726" s="135"/>
      <c r="J726" s="38"/>
      <c r="K726" s="38"/>
      <c r="L726" s="47"/>
      <c r="M726" s="47"/>
      <c r="N726" s="47"/>
      <c r="O726" s="47"/>
      <c r="P726" s="47"/>
      <c r="Q726" s="47"/>
      <c r="R726" s="47"/>
      <c r="S726" s="47"/>
      <c r="T726" s="38"/>
    </row>
    <row r="727" spans="1:20" s="72" customFormat="1" ht="22.5">
      <c r="A727" s="236"/>
      <c r="B727" s="224" t="s">
        <v>559</v>
      </c>
      <c r="C727" s="87" t="s">
        <v>23</v>
      </c>
      <c r="D727" s="64" t="s">
        <v>368</v>
      </c>
      <c r="E727" s="64" t="s">
        <v>420</v>
      </c>
      <c r="F727" s="64" t="s">
        <v>641</v>
      </c>
      <c r="G727" s="64"/>
      <c r="H727" s="134">
        <f>H729</f>
        <v>24632.8</v>
      </c>
      <c r="I727" s="135">
        <f aca="true" t="shared" si="293" ref="I727:S727">I729</f>
        <v>24632.8</v>
      </c>
      <c r="J727" s="134">
        <f t="shared" si="293"/>
        <v>0</v>
      </c>
      <c r="K727" s="134">
        <f t="shared" si="293"/>
        <v>0</v>
      </c>
      <c r="L727" s="135">
        <f t="shared" si="293"/>
        <v>0</v>
      </c>
      <c r="M727" s="135">
        <f t="shared" si="293"/>
        <v>0</v>
      </c>
      <c r="N727" s="135">
        <f t="shared" si="293"/>
        <v>0</v>
      </c>
      <c r="O727" s="135">
        <f t="shared" si="293"/>
        <v>0</v>
      </c>
      <c r="P727" s="135">
        <f t="shared" si="293"/>
        <v>0</v>
      </c>
      <c r="Q727" s="135">
        <f t="shared" si="293"/>
        <v>0</v>
      </c>
      <c r="R727" s="135">
        <f t="shared" si="293"/>
        <v>0</v>
      </c>
      <c r="S727" s="135">
        <f t="shared" si="293"/>
        <v>0</v>
      </c>
      <c r="T727" s="38"/>
    </row>
    <row r="728" spans="1:20" s="72" customFormat="1" ht="22.5">
      <c r="A728" s="237"/>
      <c r="B728" s="225"/>
      <c r="C728" s="87" t="s">
        <v>36</v>
      </c>
      <c r="D728" s="64"/>
      <c r="E728" s="64"/>
      <c r="F728" s="64"/>
      <c r="G728" s="64"/>
      <c r="H728" s="134"/>
      <c r="I728" s="135"/>
      <c r="J728" s="38"/>
      <c r="K728" s="38"/>
      <c r="L728" s="47"/>
      <c r="M728" s="47"/>
      <c r="N728" s="47"/>
      <c r="O728" s="47"/>
      <c r="P728" s="47"/>
      <c r="Q728" s="47"/>
      <c r="R728" s="47"/>
      <c r="S728" s="47"/>
      <c r="T728" s="38"/>
    </row>
    <row r="729" spans="1:20" s="72" customFormat="1" ht="33.75">
      <c r="A729" s="238"/>
      <c r="B729" s="235"/>
      <c r="C729" s="87" t="s">
        <v>379</v>
      </c>
      <c r="D729" s="64" t="s">
        <v>368</v>
      </c>
      <c r="E729" s="64" t="s">
        <v>420</v>
      </c>
      <c r="F729" s="64" t="s">
        <v>641</v>
      </c>
      <c r="G729" s="64" t="s">
        <v>417</v>
      </c>
      <c r="H729" s="134">
        <v>24632.8</v>
      </c>
      <c r="I729" s="135">
        <v>24632.8</v>
      </c>
      <c r="J729" s="38"/>
      <c r="K729" s="38"/>
      <c r="L729" s="47"/>
      <c r="M729" s="47"/>
      <c r="N729" s="47"/>
      <c r="O729" s="47"/>
      <c r="P729" s="47"/>
      <c r="Q729" s="47"/>
      <c r="R729" s="47"/>
      <c r="S729" s="47"/>
      <c r="T729" s="38"/>
    </row>
    <row r="730" spans="1:20" s="72" customFormat="1" ht="12.75" hidden="1">
      <c r="A730" s="236"/>
      <c r="B730" s="224"/>
      <c r="C730" s="87"/>
      <c r="D730" s="64"/>
      <c r="E730" s="64"/>
      <c r="F730" s="64"/>
      <c r="G730" s="64"/>
      <c r="H730" s="134"/>
      <c r="I730" s="135"/>
      <c r="J730" s="38"/>
      <c r="K730" s="38"/>
      <c r="L730" s="47"/>
      <c r="M730" s="47"/>
      <c r="N730" s="47"/>
      <c r="O730" s="47"/>
      <c r="P730" s="47"/>
      <c r="Q730" s="47"/>
      <c r="R730" s="47"/>
      <c r="S730" s="47"/>
      <c r="T730" s="38"/>
    </row>
    <row r="731" spans="1:20" s="72" customFormat="1" ht="12.75" hidden="1">
      <c r="A731" s="237"/>
      <c r="B731" s="225"/>
      <c r="C731" s="87"/>
      <c r="D731" s="64"/>
      <c r="E731" s="64"/>
      <c r="F731" s="64"/>
      <c r="G731" s="64"/>
      <c r="H731" s="134"/>
      <c r="I731" s="135"/>
      <c r="J731" s="38"/>
      <c r="K731" s="38"/>
      <c r="L731" s="47"/>
      <c r="M731" s="47"/>
      <c r="N731" s="47"/>
      <c r="O731" s="47"/>
      <c r="P731" s="47"/>
      <c r="Q731" s="47"/>
      <c r="R731" s="47"/>
      <c r="S731" s="47"/>
      <c r="T731" s="38"/>
    </row>
    <row r="732" spans="1:20" s="72" customFormat="1" ht="12.75" hidden="1">
      <c r="A732" s="238"/>
      <c r="B732" s="235"/>
      <c r="C732" s="87"/>
      <c r="D732" s="64"/>
      <c r="E732" s="64"/>
      <c r="F732" s="64"/>
      <c r="G732" s="64"/>
      <c r="H732" s="134"/>
      <c r="I732" s="135"/>
      <c r="J732" s="38"/>
      <c r="K732" s="38"/>
      <c r="L732" s="47"/>
      <c r="M732" s="47"/>
      <c r="N732" s="47"/>
      <c r="O732" s="47"/>
      <c r="P732" s="47"/>
      <c r="Q732" s="47"/>
      <c r="R732" s="47"/>
      <c r="S732" s="47"/>
      <c r="T732" s="38"/>
    </row>
    <row r="733" spans="1:20" s="72" customFormat="1" ht="12.75" hidden="1">
      <c r="A733" s="236"/>
      <c r="B733" s="224"/>
      <c r="C733" s="87"/>
      <c r="D733" s="64"/>
      <c r="E733" s="64"/>
      <c r="F733" s="64"/>
      <c r="G733" s="64"/>
      <c r="H733" s="134"/>
      <c r="I733" s="135"/>
      <c r="J733" s="38"/>
      <c r="K733" s="38"/>
      <c r="L733" s="47"/>
      <c r="M733" s="47"/>
      <c r="N733" s="47"/>
      <c r="O733" s="47"/>
      <c r="P733" s="47"/>
      <c r="Q733" s="47"/>
      <c r="R733" s="47"/>
      <c r="S733" s="47"/>
      <c r="T733" s="38"/>
    </row>
    <row r="734" spans="1:20" s="72" customFormat="1" ht="12.75" hidden="1">
      <c r="A734" s="237"/>
      <c r="B734" s="225"/>
      <c r="C734" s="87"/>
      <c r="D734" s="64"/>
      <c r="E734" s="64"/>
      <c r="F734" s="64"/>
      <c r="G734" s="64"/>
      <c r="H734" s="134"/>
      <c r="I734" s="135"/>
      <c r="J734" s="38"/>
      <c r="K734" s="38"/>
      <c r="L734" s="47"/>
      <c r="M734" s="47"/>
      <c r="N734" s="47"/>
      <c r="O734" s="47"/>
      <c r="P734" s="47"/>
      <c r="Q734" s="47"/>
      <c r="R734" s="47"/>
      <c r="S734" s="47"/>
      <c r="T734" s="38"/>
    </row>
    <row r="735" spans="1:20" s="72" customFormat="1" ht="12.75" hidden="1">
      <c r="A735" s="238"/>
      <c r="B735" s="235"/>
      <c r="C735" s="87"/>
      <c r="D735" s="64"/>
      <c r="E735" s="64"/>
      <c r="F735" s="64"/>
      <c r="G735" s="64"/>
      <c r="H735" s="134"/>
      <c r="I735" s="135"/>
      <c r="J735" s="38"/>
      <c r="K735" s="38"/>
      <c r="L735" s="47"/>
      <c r="M735" s="47"/>
      <c r="N735" s="47"/>
      <c r="O735" s="47"/>
      <c r="P735" s="47"/>
      <c r="Q735" s="47"/>
      <c r="R735" s="47"/>
      <c r="S735" s="47"/>
      <c r="T735" s="38"/>
    </row>
    <row r="736" spans="1:20" s="72" customFormat="1" ht="12.75" hidden="1">
      <c r="A736" s="236"/>
      <c r="B736" s="224"/>
      <c r="C736" s="87"/>
      <c r="D736" s="64"/>
      <c r="E736" s="64"/>
      <c r="F736" s="64"/>
      <c r="G736" s="64"/>
      <c r="H736" s="134"/>
      <c r="I736" s="135"/>
      <c r="J736" s="75"/>
      <c r="K736" s="38"/>
      <c r="L736" s="92"/>
      <c r="M736" s="47"/>
      <c r="N736" s="47"/>
      <c r="O736" s="47"/>
      <c r="P736" s="47"/>
      <c r="Q736" s="47"/>
      <c r="R736" s="47"/>
      <c r="S736" s="47"/>
      <c r="T736" s="38"/>
    </row>
    <row r="737" spans="1:20" s="72" customFormat="1" ht="12.75" hidden="1">
      <c r="A737" s="237"/>
      <c r="B737" s="225"/>
      <c r="C737" s="87"/>
      <c r="D737" s="64"/>
      <c r="E737" s="64"/>
      <c r="F737" s="64"/>
      <c r="G737" s="64"/>
      <c r="H737" s="134"/>
      <c r="I737" s="135"/>
      <c r="J737" s="75"/>
      <c r="K737" s="38"/>
      <c r="L737" s="92"/>
      <c r="M737" s="47"/>
      <c r="N737" s="47"/>
      <c r="O737" s="47"/>
      <c r="P737" s="47"/>
      <c r="Q737" s="47"/>
      <c r="R737" s="47"/>
      <c r="S737" s="47"/>
      <c r="T737" s="38"/>
    </row>
    <row r="738" spans="1:20" s="72" customFormat="1" ht="12.75" hidden="1">
      <c r="A738" s="238"/>
      <c r="B738" s="235"/>
      <c r="C738" s="87"/>
      <c r="D738" s="64"/>
      <c r="E738" s="64"/>
      <c r="F738" s="64"/>
      <c r="G738" s="64"/>
      <c r="H738" s="134"/>
      <c r="I738" s="135"/>
      <c r="J738" s="75"/>
      <c r="K738" s="38"/>
      <c r="L738" s="92"/>
      <c r="M738" s="47"/>
      <c r="N738" s="47"/>
      <c r="O738" s="47"/>
      <c r="P738" s="47"/>
      <c r="Q738" s="47"/>
      <c r="R738" s="47"/>
      <c r="S738" s="47"/>
      <c r="T738" s="38"/>
    </row>
    <row r="739" spans="1:20" s="72" customFormat="1" ht="28.5" customHeight="1">
      <c r="A739" s="236"/>
      <c r="B739" s="224" t="s">
        <v>137</v>
      </c>
      <c r="C739" s="87" t="s">
        <v>23</v>
      </c>
      <c r="D739" s="64" t="s">
        <v>368</v>
      </c>
      <c r="E739" s="64" t="s">
        <v>420</v>
      </c>
      <c r="F739" s="64" t="s">
        <v>565</v>
      </c>
      <c r="G739" s="64"/>
      <c r="H739" s="134">
        <f>H741</f>
        <v>398.6</v>
      </c>
      <c r="I739" s="135">
        <f aca="true" t="shared" si="294" ref="I739:S739">I741</f>
        <v>398.6</v>
      </c>
      <c r="J739" s="134">
        <f t="shared" si="294"/>
        <v>0</v>
      </c>
      <c r="K739" s="134">
        <f t="shared" si="294"/>
        <v>0</v>
      </c>
      <c r="L739" s="135">
        <f t="shared" si="294"/>
        <v>0</v>
      </c>
      <c r="M739" s="135">
        <f t="shared" si="294"/>
        <v>0</v>
      </c>
      <c r="N739" s="135">
        <f t="shared" si="294"/>
        <v>0</v>
      </c>
      <c r="O739" s="135">
        <f t="shared" si="294"/>
        <v>0</v>
      </c>
      <c r="P739" s="135">
        <f t="shared" si="294"/>
        <v>0</v>
      </c>
      <c r="Q739" s="135">
        <f t="shared" si="294"/>
        <v>0</v>
      </c>
      <c r="R739" s="135">
        <f t="shared" si="294"/>
        <v>1000</v>
      </c>
      <c r="S739" s="135">
        <f t="shared" si="294"/>
        <v>0</v>
      </c>
      <c r="T739" s="38"/>
    </row>
    <row r="740" spans="1:20" s="72" customFormat="1" ht="33" customHeight="1">
      <c r="A740" s="237"/>
      <c r="B740" s="225"/>
      <c r="C740" s="87" t="s">
        <v>36</v>
      </c>
      <c r="D740" s="64"/>
      <c r="E740" s="64"/>
      <c r="F740" s="64"/>
      <c r="G740" s="64"/>
      <c r="H740" s="134"/>
      <c r="I740" s="135"/>
      <c r="J740" s="75"/>
      <c r="K740" s="38"/>
      <c r="L740" s="92"/>
      <c r="M740" s="47"/>
      <c r="N740" s="92"/>
      <c r="O740" s="47"/>
      <c r="P740" s="47"/>
      <c r="Q740" s="47"/>
      <c r="R740" s="47"/>
      <c r="S740" s="47"/>
      <c r="T740" s="38"/>
    </row>
    <row r="741" spans="1:20" s="72" customFormat="1" ht="33.75">
      <c r="A741" s="238"/>
      <c r="B741" s="235"/>
      <c r="C741" s="87" t="s">
        <v>379</v>
      </c>
      <c r="D741" s="64" t="s">
        <v>368</v>
      </c>
      <c r="E741" s="64" t="s">
        <v>420</v>
      </c>
      <c r="F741" s="64" t="s">
        <v>565</v>
      </c>
      <c r="G741" s="64" t="s">
        <v>418</v>
      </c>
      <c r="H741" s="134">
        <v>398.6</v>
      </c>
      <c r="I741" s="135">
        <v>398.6</v>
      </c>
      <c r="J741" s="75"/>
      <c r="K741" s="38"/>
      <c r="L741" s="92"/>
      <c r="M741" s="47"/>
      <c r="N741" s="92"/>
      <c r="O741" s="47"/>
      <c r="P741" s="47"/>
      <c r="Q741" s="47"/>
      <c r="R741" s="47">
        <v>1000</v>
      </c>
      <c r="S741" s="47">
        <v>0</v>
      </c>
      <c r="T741" s="38"/>
    </row>
    <row r="742" spans="1:20" s="72" customFormat="1" ht="22.5">
      <c r="A742" s="236"/>
      <c r="B742" s="224" t="s">
        <v>566</v>
      </c>
      <c r="C742" s="87" t="s">
        <v>23</v>
      </c>
      <c r="D742" s="64" t="s">
        <v>368</v>
      </c>
      <c r="E742" s="64" t="s">
        <v>420</v>
      </c>
      <c r="F742" s="64" t="s">
        <v>427</v>
      </c>
      <c r="G742" s="64"/>
      <c r="H742" s="134">
        <f>H744</f>
        <v>1413.4</v>
      </c>
      <c r="I742" s="135">
        <f aca="true" t="shared" si="295" ref="I742:S742">I744</f>
        <v>1413.4</v>
      </c>
      <c r="J742" s="134">
        <f t="shared" si="295"/>
        <v>0</v>
      </c>
      <c r="K742" s="134">
        <f t="shared" si="295"/>
        <v>0</v>
      </c>
      <c r="L742" s="135">
        <f t="shared" si="295"/>
        <v>0</v>
      </c>
      <c r="M742" s="135">
        <f t="shared" si="295"/>
        <v>0</v>
      </c>
      <c r="N742" s="135">
        <f t="shared" si="295"/>
        <v>0</v>
      </c>
      <c r="O742" s="135">
        <f t="shared" si="295"/>
        <v>0</v>
      </c>
      <c r="P742" s="135">
        <f t="shared" si="295"/>
        <v>0</v>
      </c>
      <c r="Q742" s="135">
        <f t="shared" si="295"/>
        <v>0</v>
      </c>
      <c r="R742" s="135">
        <f t="shared" si="295"/>
        <v>0</v>
      </c>
      <c r="S742" s="135">
        <f t="shared" si="295"/>
        <v>0</v>
      </c>
      <c r="T742" s="38"/>
    </row>
    <row r="743" spans="1:20" s="72" customFormat="1" ht="22.5">
      <c r="A743" s="237"/>
      <c r="B743" s="225"/>
      <c r="C743" s="87" t="s">
        <v>36</v>
      </c>
      <c r="D743" s="64"/>
      <c r="E743" s="64"/>
      <c r="F743" s="64"/>
      <c r="G743" s="64"/>
      <c r="H743" s="134"/>
      <c r="I743" s="135"/>
      <c r="J743" s="75"/>
      <c r="K743" s="38"/>
      <c r="L743" s="92"/>
      <c r="M743" s="47"/>
      <c r="N743" s="47"/>
      <c r="O743" s="47"/>
      <c r="P743" s="47"/>
      <c r="Q743" s="47"/>
      <c r="R743" s="47"/>
      <c r="S743" s="47"/>
      <c r="T743" s="38"/>
    </row>
    <row r="744" spans="1:20" s="72" customFormat="1" ht="33.75">
      <c r="A744" s="238"/>
      <c r="B744" s="235"/>
      <c r="C744" s="87" t="s">
        <v>379</v>
      </c>
      <c r="D744" s="64" t="s">
        <v>368</v>
      </c>
      <c r="E744" s="64" t="s">
        <v>420</v>
      </c>
      <c r="F744" s="64" t="s">
        <v>427</v>
      </c>
      <c r="G744" s="64" t="s">
        <v>418</v>
      </c>
      <c r="H744" s="134">
        <v>1413.4</v>
      </c>
      <c r="I744" s="135">
        <v>1413.4</v>
      </c>
      <c r="J744" s="75"/>
      <c r="K744" s="38"/>
      <c r="L744" s="92"/>
      <c r="M744" s="47"/>
      <c r="N744" s="47"/>
      <c r="O744" s="47"/>
      <c r="P744" s="47"/>
      <c r="Q744" s="47"/>
      <c r="R744" s="47"/>
      <c r="S744" s="47"/>
      <c r="T744" s="38"/>
    </row>
    <row r="745" spans="1:20" s="72" customFormat="1" ht="22.5">
      <c r="A745" s="236"/>
      <c r="B745" s="224" t="s">
        <v>138</v>
      </c>
      <c r="C745" s="87" t="s">
        <v>23</v>
      </c>
      <c r="D745" s="64" t="s">
        <v>368</v>
      </c>
      <c r="E745" s="64" t="s">
        <v>420</v>
      </c>
      <c r="F745" s="64" t="s">
        <v>428</v>
      </c>
      <c r="G745" s="64"/>
      <c r="H745" s="134">
        <f>H747</f>
        <v>25507.1</v>
      </c>
      <c r="I745" s="135">
        <f aca="true" t="shared" si="296" ref="I745:S745">I747</f>
        <v>25507.1</v>
      </c>
      <c r="J745" s="134">
        <f t="shared" si="296"/>
        <v>25830.24</v>
      </c>
      <c r="K745" s="134">
        <f t="shared" si="296"/>
        <v>7134.4</v>
      </c>
      <c r="L745" s="135">
        <f t="shared" si="296"/>
        <v>25830.24</v>
      </c>
      <c r="M745" s="135">
        <f t="shared" si="296"/>
        <v>14995.7</v>
      </c>
      <c r="N745" s="135">
        <f t="shared" si="296"/>
        <v>25830.24</v>
      </c>
      <c r="O745" s="135">
        <f t="shared" si="296"/>
        <v>18249.2</v>
      </c>
      <c r="P745" s="135">
        <f t="shared" si="296"/>
        <v>25830.24</v>
      </c>
      <c r="Q745" s="135">
        <f t="shared" si="296"/>
        <v>25803.65</v>
      </c>
      <c r="R745" s="135">
        <f t="shared" si="296"/>
        <v>51905.9</v>
      </c>
      <c r="S745" s="135">
        <f t="shared" si="296"/>
        <v>51441.8</v>
      </c>
      <c r="T745" s="38"/>
    </row>
    <row r="746" spans="1:20" s="72" customFormat="1" ht="22.5">
      <c r="A746" s="237"/>
      <c r="B746" s="225"/>
      <c r="C746" s="87" t="s">
        <v>36</v>
      </c>
      <c r="D746" s="64"/>
      <c r="E746" s="64"/>
      <c r="F746" s="64"/>
      <c r="G746" s="64"/>
      <c r="H746" s="134"/>
      <c r="I746" s="135"/>
      <c r="J746" s="75"/>
      <c r="K746" s="38"/>
      <c r="L746" s="92"/>
      <c r="M746" s="47"/>
      <c r="N746" s="47"/>
      <c r="O746" s="47"/>
      <c r="P746" s="47"/>
      <c r="Q746" s="47"/>
      <c r="R746" s="47"/>
      <c r="S746" s="47"/>
      <c r="T746" s="38"/>
    </row>
    <row r="747" spans="1:20" s="72" customFormat="1" ht="33.75">
      <c r="A747" s="238"/>
      <c r="B747" s="235"/>
      <c r="C747" s="87" t="s">
        <v>379</v>
      </c>
      <c r="D747" s="64" t="s">
        <v>368</v>
      </c>
      <c r="E747" s="64" t="s">
        <v>420</v>
      </c>
      <c r="F747" s="64" t="s">
        <v>428</v>
      </c>
      <c r="G747" s="64" t="s">
        <v>417</v>
      </c>
      <c r="H747" s="134">
        <v>25507.1</v>
      </c>
      <c r="I747" s="135">
        <v>25507.1</v>
      </c>
      <c r="J747" s="75">
        <v>25830.24</v>
      </c>
      <c r="K747" s="38">
        <v>7134.4</v>
      </c>
      <c r="L747" s="92">
        <v>25830.24</v>
      </c>
      <c r="M747" s="47">
        <v>14995.7</v>
      </c>
      <c r="N747" s="47">
        <v>25830.24</v>
      </c>
      <c r="O747" s="47">
        <v>18249.2</v>
      </c>
      <c r="P747" s="47">
        <v>25830.24</v>
      </c>
      <c r="Q747" s="47">
        <v>25803.65</v>
      </c>
      <c r="R747" s="47">
        <v>51905.9</v>
      </c>
      <c r="S747" s="47">
        <v>51441.8</v>
      </c>
      <c r="T747" s="38"/>
    </row>
    <row r="748" spans="1:20" s="72" customFormat="1" ht="22.5">
      <c r="A748" s="236"/>
      <c r="B748" s="224" t="s">
        <v>139</v>
      </c>
      <c r="C748" s="87" t="s">
        <v>23</v>
      </c>
      <c r="D748" s="64" t="s">
        <v>368</v>
      </c>
      <c r="E748" s="64" t="s">
        <v>420</v>
      </c>
      <c r="F748" s="64" t="s">
        <v>429</v>
      </c>
      <c r="G748" s="64"/>
      <c r="H748" s="134">
        <f>H750</f>
        <v>33281.7</v>
      </c>
      <c r="I748" s="135">
        <f aca="true" t="shared" si="297" ref="I748:S748">I750</f>
        <v>33281.7</v>
      </c>
      <c r="J748" s="134">
        <f t="shared" si="297"/>
        <v>33665.93</v>
      </c>
      <c r="K748" s="134">
        <f t="shared" si="297"/>
        <v>13333.4</v>
      </c>
      <c r="L748" s="135">
        <f t="shared" si="297"/>
        <v>33665.93</v>
      </c>
      <c r="M748" s="135">
        <f t="shared" si="297"/>
        <v>22913.4</v>
      </c>
      <c r="N748" s="135">
        <f t="shared" si="297"/>
        <v>33665.93</v>
      </c>
      <c r="O748" s="135">
        <f t="shared" si="297"/>
        <v>25326.7</v>
      </c>
      <c r="P748" s="135">
        <f t="shared" si="297"/>
        <v>33665.93</v>
      </c>
      <c r="Q748" s="135">
        <f t="shared" si="297"/>
        <v>33586.45</v>
      </c>
      <c r="R748" s="135">
        <f t="shared" si="297"/>
        <v>35826.5</v>
      </c>
      <c r="S748" s="135">
        <f t="shared" si="297"/>
        <v>35160.6</v>
      </c>
      <c r="T748" s="38"/>
    </row>
    <row r="749" spans="1:20" s="72" customFormat="1" ht="22.5">
      <c r="A749" s="237"/>
      <c r="B749" s="225"/>
      <c r="C749" s="87" t="s">
        <v>36</v>
      </c>
      <c r="D749" s="64"/>
      <c r="E749" s="64"/>
      <c r="F749" s="64"/>
      <c r="G749" s="64"/>
      <c r="H749" s="134"/>
      <c r="I749" s="135"/>
      <c r="J749" s="75"/>
      <c r="K749" s="38"/>
      <c r="L749" s="92"/>
      <c r="M749" s="47"/>
      <c r="N749" s="47"/>
      <c r="O749" s="47"/>
      <c r="P749" s="47"/>
      <c r="Q749" s="47"/>
      <c r="R749" s="47"/>
      <c r="S749" s="47"/>
      <c r="T749" s="38"/>
    </row>
    <row r="750" spans="1:20" s="72" customFormat="1" ht="33.75">
      <c r="A750" s="238"/>
      <c r="B750" s="235"/>
      <c r="C750" s="87" t="s">
        <v>379</v>
      </c>
      <c r="D750" s="64" t="s">
        <v>368</v>
      </c>
      <c r="E750" s="64" t="s">
        <v>420</v>
      </c>
      <c r="F750" s="64" t="s">
        <v>429</v>
      </c>
      <c r="G750" s="64" t="s">
        <v>417</v>
      </c>
      <c r="H750" s="134">
        <v>33281.7</v>
      </c>
      <c r="I750" s="135">
        <v>33281.7</v>
      </c>
      <c r="J750" s="75">
        <v>33665.93</v>
      </c>
      <c r="K750" s="38">
        <v>13333.4</v>
      </c>
      <c r="L750" s="92">
        <v>33665.93</v>
      </c>
      <c r="M750" s="47">
        <v>22913.4</v>
      </c>
      <c r="N750" s="47">
        <v>33665.93</v>
      </c>
      <c r="O750" s="47">
        <v>25326.7</v>
      </c>
      <c r="P750" s="47">
        <v>33665.93</v>
      </c>
      <c r="Q750" s="47">
        <v>33586.45</v>
      </c>
      <c r="R750" s="47">
        <v>35826.5</v>
      </c>
      <c r="S750" s="47">
        <v>35160.6</v>
      </c>
      <c r="T750" s="38"/>
    </row>
    <row r="751" spans="1:20" s="72" customFormat="1" ht="22.5">
      <c r="A751" s="236"/>
      <c r="B751" s="224" t="s">
        <v>141</v>
      </c>
      <c r="C751" s="87" t="s">
        <v>23</v>
      </c>
      <c r="D751" s="64" t="s">
        <v>368</v>
      </c>
      <c r="E751" s="64" t="s">
        <v>420</v>
      </c>
      <c r="F751" s="64" t="s">
        <v>430</v>
      </c>
      <c r="G751" s="64"/>
      <c r="H751" s="134">
        <f>H753</f>
        <v>11454.4</v>
      </c>
      <c r="I751" s="135">
        <f aca="true" t="shared" si="298" ref="I751:S751">I753</f>
        <v>10190.5</v>
      </c>
      <c r="J751" s="134">
        <f t="shared" si="298"/>
        <v>12050.84</v>
      </c>
      <c r="K751" s="134">
        <f t="shared" si="298"/>
        <v>3432.6</v>
      </c>
      <c r="L751" s="135">
        <f t="shared" si="298"/>
        <v>12050.84</v>
      </c>
      <c r="M751" s="135">
        <f t="shared" si="298"/>
        <v>6435.3</v>
      </c>
      <c r="N751" s="135">
        <f t="shared" si="298"/>
        <v>12050.84</v>
      </c>
      <c r="O751" s="135">
        <f t="shared" si="298"/>
        <v>8676.5</v>
      </c>
      <c r="P751" s="135">
        <f t="shared" si="298"/>
        <v>12050.84</v>
      </c>
      <c r="Q751" s="135">
        <f t="shared" si="298"/>
        <v>12049.93</v>
      </c>
      <c r="R751" s="135">
        <f t="shared" si="298"/>
        <v>20108.9</v>
      </c>
      <c r="S751" s="135">
        <f t="shared" si="298"/>
        <v>19574.5</v>
      </c>
      <c r="T751" s="38"/>
    </row>
    <row r="752" spans="1:20" s="72" customFormat="1" ht="22.5">
      <c r="A752" s="237"/>
      <c r="B752" s="225"/>
      <c r="C752" s="87" t="s">
        <v>36</v>
      </c>
      <c r="D752" s="64"/>
      <c r="E752" s="64"/>
      <c r="F752" s="64"/>
      <c r="G752" s="64"/>
      <c r="H752" s="134"/>
      <c r="I752" s="135"/>
      <c r="J752" s="75"/>
      <c r="K752" s="38"/>
      <c r="L752" s="92"/>
      <c r="M752" s="47"/>
      <c r="N752" s="47"/>
      <c r="O752" s="47"/>
      <c r="P752" s="47"/>
      <c r="Q752" s="47"/>
      <c r="R752" s="47"/>
      <c r="S752" s="47"/>
      <c r="T752" s="38"/>
    </row>
    <row r="753" spans="1:20" s="72" customFormat="1" ht="33.75">
      <c r="A753" s="238"/>
      <c r="B753" s="235"/>
      <c r="C753" s="87" t="s">
        <v>379</v>
      </c>
      <c r="D753" s="64" t="s">
        <v>368</v>
      </c>
      <c r="E753" s="64" t="s">
        <v>420</v>
      </c>
      <c r="F753" s="64" t="s">
        <v>430</v>
      </c>
      <c r="G753" s="64" t="s">
        <v>417</v>
      </c>
      <c r="H753" s="134">
        <v>11454.4</v>
      </c>
      <c r="I753" s="135">
        <v>10190.5</v>
      </c>
      <c r="J753" s="38">
        <v>12050.84</v>
      </c>
      <c r="K753" s="38">
        <v>3432.6</v>
      </c>
      <c r="L753" s="47">
        <v>12050.84</v>
      </c>
      <c r="M753" s="47">
        <v>6435.3</v>
      </c>
      <c r="N753" s="47">
        <v>12050.84</v>
      </c>
      <c r="O753" s="47">
        <v>8676.5</v>
      </c>
      <c r="P753" s="47">
        <v>12050.84</v>
      </c>
      <c r="Q753" s="47">
        <v>12049.93</v>
      </c>
      <c r="R753" s="47">
        <v>20108.9</v>
      </c>
      <c r="S753" s="47">
        <v>19574.5</v>
      </c>
      <c r="T753" s="38"/>
    </row>
    <row r="754" spans="1:20" s="72" customFormat="1" ht="22.5">
      <c r="A754" s="236"/>
      <c r="B754" s="224" t="s">
        <v>142</v>
      </c>
      <c r="C754" s="87" t="s">
        <v>23</v>
      </c>
      <c r="D754" s="64" t="s">
        <v>368</v>
      </c>
      <c r="E754" s="64" t="s">
        <v>420</v>
      </c>
      <c r="F754" s="64" t="s">
        <v>431</v>
      </c>
      <c r="G754" s="64"/>
      <c r="H754" s="134">
        <f>H756</f>
        <v>2201.7</v>
      </c>
      <c r="I754" s="135">
        <f aca="true" t="shared" si="299" ref="I754:S754">I756</f>
        <v>2164.7</v>
      </c>
      <c r="J754" s="134">
        <f t="shared" si="299"/>
        <v>1918.4</v>
      </c>
      <c r="K754" s="134">
        <f t="shared" si="299"/>
        <v>493.1</v>
      </c>
      <c r="L754" s="135">
        <f t="shared" si="299"/>
        <v>1918.4</v>
      </c>
      <c r="M754" s="135">
        <f t="shared" si="299"/>
        <v>878.1</v>
      </c>
      <c r="N754" s="135">
        <f t="shared" si="299"/>
        <v>1918.4</v>
      </c>
      <c r="O754" s="135">
        <f t="shared" si="299"/>
        <v>1584.7</v>
      </c>
      <c r="P754" s="135">
        <f t="shared" si="299"/>
        <v>1918.4</v>
      </c>
      <c r="Q754" s="135">
        <f t="shared" si="299"/>
        <v>1888.91</v>
      </c>
      <c r="R754" s="135">
        <f t="shared" si="299"/>
        <v>1684.2</v>
      </c>
      <c r="S754" s="135">
        <f t="shared" si="299"/>
        <v>1656</v>
      </c>
      <c r="T754" s="38"/>
    </row>
    <row r="755" spans="1:20" s="72" customFormat="1" ht="22.5">
      <c r="A755" s="237"/>
      <c r="B755" s="225"/>
      <c r="C755" s="87" t="s">
        <v>36</v>
      </c>
      <c r="D755" s="64"/>
      <c r="E755" s="64"/>
      <c r="F755" s="64"/>
      <c r="G755" s="64"/>
      <c r="H755" s="134"/>
      <c r="I755" s="135"/>
      <c r="J755" s="38"/>
      <c r="K755" s="38"/>
      <c r="L755" s="47"/>
      <c r="M755" s="47"/>
      <c r="N755" s="47"/>
      <c r="O755" s="47"/>
      <c r="P755" s="47"/>
      <c r="Q755" s="47"/>
      <c r="R755" s="47"/>
      <c r="S755" s="47"/>
      <c r="T755" s="38"/>
    </row>
    <row r="756" spans="1:20" s="72" customFormat="1" ht="33.75">
      <c r="A756" s="238"/>
      <c r="B756" s="235"/>
      <c r="C756" s="87" t="s">
        <v>379</v>
      </c>
      <c r="D756" s="64" t="s">
        <v>368</v>
      </c>
      <c r="E756" s="64" t="s">
        <v>420</v>
      </c>
      <c r="F756" s="64" t="s">
        <v>431</v>
      </c>
      <c r="G756" s="64" t="s">
        <v>417</v>
      </c>
      <c r="H756" s="134">
        <v>2201.7</v>
      </c>
      <c r="I756" s="135">
        <v>2164.7</v>
      </c>
      <c r="J756" s="38">
        <v>1918.4</v>
      </c>
      <c r="K756" s="38">
        <v>493.1</v>
      </c>
      <c r="L756" s="47">
        <v>1918.4</v>
      </c>
      <c r="M756" s="47">
        <v>878.1</v>
      </c>
      <c r="N756" s="47">
        <v>1918.4</v>
      </c>
      <c r="O756" s="47">
        <v>1584.7</v>
      </c>
      <c r="P756" s="47">
        <v>1918.4</v>
      </c>
      <c r="Q756" s="47">
        <v>1888.91</v>
      </c>
      <c r="R756" s="47">
        <v>1684.2</v>
      </c>
      <c r="S756" s="47">
        <v>1656</v>
      </c>
      <c r="T756" s="38"/>
    </row>
    <row r="757" spans="1:20" s="72" customFormat="1" ht="22.5">
      <c r="A757" s="236"/>
      <c r="B757" s="224" t="s">
        <v>567</v>
      </c>
      <c r="C757" s="87" t="s">
        <v>23</v>
      </c>
      <c r="D757" s="64" t="s">
        <v>368</v>
      </c>
      <c r="E757" s="64" t="s">
        <v>420</v>
      </c>
      <c r="F757" s="64" t="s">
        <v>568</v>
      </c>
      <c r="G757" s="64" t="s">
        <v>417</v>
      </c>
      <c r="H757" s="134">
        <f>H759</f>
        <v>4690</v>
      </c>
      <c r="I757" s="135">
        <f aca="true" t="shared" si="300" ref="I757:S757">I759</f>
        <v>4218</v>
      </c>
      <c r="J757" s="134">
        <f t="shared" si="300"/>
        <v>0</v>
      </c>
      <c r="K757" s="134">
        <f t="shared" si="300"/>
        <v>0</v>
      </c>
      <c r="L757" s="135">
        <f t="shared" si="300"/>
        <v>0</v>
      </c>
      <c r="M757" s="135">
        <f t="shared" si="300"/>
        <v>0</v>
      </c>
      <c r="N757" s="135">
        <f t="shared" si="300"/>
        <v>0</v>
      </c>
      <c r="O757" s="135">
        <f t="shared" si="300"/>
        <v>0</v>
      </c>
      <c r="P757" s="135">
        <f t="shared" si="300"/>
        <v>0</v>
      </c>
      <c r="Q757" s="135">
        <f t="shared" si="300"/>
        <v>0</v>
      </c>
      <c r="R757" s="135">
        <f t="shared" si="300"/>
        <v>0</v>
      </c>
      <c r="S757" s="135">
        <f t="shared" si="300"/>
        <v>0</v>
      </c>
      <c r="T757" s="38"/>
    </row>
    <row r="758" spans="1:20" s="72" customFormat="1" ht="22.5">
      <c r="A758" s="237"/>
      <c r="B758" s="225"/>
      <c r="C758" s="87" t="s">
        <v>36</v>
      </c>
      <c r="D758" s="64"/>
      <c r="E758" s="64"/>
      <c r="F758" s="64"/>
      <c r="G758" s="64"/>
      <c r="H758" s="134"/>
      <c r="I758" s="135"/>
      <c r="J758" s="38"/>
      <c r="K758" s="38"/>
      <c r="L758" s="47"/>
      <c r="M758" s="47"/>
      <c r="N758" s="47"/>
      <c r="O758" s="47"/>
      <c r="P758" s="47"/>
      <c r="Q758" s="47"/>
      <c r="R758" s="47"/>
      <c r="S758" s="47"/>
      <c r="T758" s="38"/>
    </row>
    <row r="759" spans="1:20" s="72" customFormat="1" ht="33.75">
      <c r="A759" s="238"/>
      <c r="B759" s="235"/>
      <c r="C759" s="87" t="s">
        <v>379</v>
      </c>
      <c r="D759" s="64" t="s">
        <v>368</v>
      </c>
      <c r="E759" s="64" t="s">
        <v>420</v>
      </c>
      <c r="F759" s="64" t="s">
        <v>568</v>
      </c>
      <c r="G759" s="64" t="s">
        <v>417</v>
      </c>
      <c r="H759" s="134">
        <v>4690</v>
      </c>
      <c r="I759" s="135">
        <v>4218</v>
      </c>
      <c r="J759" s="38"/>
      <c r="K759" s="38"/>
      <c r="L759" s="47"/>
      <c r="M759" s="47"/>
      <c r="N759" s="47"/>
      <c r="O759" s="47"/>
      <c r="P759" s="47"/>
      <c r="Q759" s="47"/>
      <c r="R759" s="47"/>
      <c r="S759" s="47"/>
      <c r="T759" s="38"/>
    </row>
    <row r="760" spans="1:20" s="72" customFormat="1" ht="22.5">
      <c r="A760" s="236"/>
      <c r="B760" s="224" t="s">
        <v>976</v>
      </c>
      <c r="C760" s="87" t="s">
        <v>23</v>
      </c>
      <c r="D760" s="64" t="s">
        <v>368</v>
      </c>
      <c r="E760" s="64" t="s">
        <v>420</v>
      </c>
      <c r="F760" s="64" t="s">
        <v>568</v>
      </c>
      <c r="G760" s="64" t="s">
        <v>417</v>
      </c>
      <c r="H760" s="134">
        <f>H762</f>
        <v>0</v>
      </c>
      <c r="I760" s="135">
        <f aca="true" t="shared" si="301" ref="I760:S760">I762</f>
        <v>0</v>
      </c>
      <c r="J760" s="134">
        <f t="shared" si="301"/>
        <v>4880</v>
      </c>
      <c r="K760" s="134">
        <f t="shared" si="301"/>
        <v>433.84</v>
      </c>
      <c r="L760" s="135">
        <f t="shared" si="301"/>
        <v>4880</v>
      </c>
      <c r="M760" s="135">
        <f t="shared" si="301"/>
        <v>1869.9</v>
      </c>
      <c r="N760" s="135">
        <f t="shared" si="301"/>
        <v>4880</v>
      </c>
      <c r="O760" s="135">
        <f t="shared" si="301"/>
        <v>3373.7</v>
      </c>
      <c r="P760" s="135">
        <f t="shared" si="301"/>
        <v>4880</v>
      </c>
      <c r="Q760" s="135">
        <f t="shared" si="301"/>
        <v>4880</v>
      </c>
      <c r="R760" s="135">
        <f t="shared" si="301"/>
        <v>4880</v>
      </c>
      <c r="S760" s="135">
        <f t="shared" si="301"/>
        <v>0</v>
      </c>
      <c r="T760" s="38"/>
    </row>
    <row r="761" spans="1:20" s="72" customFormat="1" ht="22.5">
      <c r="A761" s="237"/>
      <c r="B761" s="225"/>
      <c r="C761" s="87" t="s">
        <v>36</v>
      </c>
      <c r="D761" s="64"/>
      <c r="E761" s="64"/>
      <c r="F761" s="64"/>
      <c r="G761" s="64"/>
      <c r="H761" s="134"/>
      <c r="I761" s="135"/>
      <c r="J761" s="38"/>
      <c r="K761" s="38"/>
      <c r="L761" s="47"/>
      <c r="M761" s="47"/>
      <c r="N761" s="47"/>
      <c r="O761" s="47"/>
      <c r="P761" s="47"/>
      <c r="Q761" s="47"/>
      <c r="R761" s="47"/>
      <c r="S761" s="47"/>
      <c r="T761" s="38"/>
    </row>
    <row r="762" spans="1:20" s="72" customFormat="1" ht="33.75">
      <c r="A762" s="238"/>
      <c r="B762" s="235"/>
      <c r="C762" s="87" t="s">
        <v>379</v>
      </c>
      <c r="D762" s="64" t="s">
        <v>368</v>
      </c>
      <c r="E762" s="64" t="s">
        <v>420</v>
      </c>
      <c r="F762" s="64" t="s">
        <v>568</v>
      </c>
      <c r="G762" s="64" t="s">
        <v>417</v>
      </c>
      <c r="H762" s="134"/>
      <c r="I762" s="135"/>
      <c r="J762" s="38">
        <v>4880</v>
      </c>
      <c r="K762" s="38">
        <v>433.84</v>
      </c>
      <c r="L762" s="47">
        <v>4880</v>
      </c>
      <c r="M762" s="47">
        <v>1869.9</v>
      </c>
      <c r="N762" s="47">
        <v>4880</v>
      </c>
      <c r="O762" s="47">
        <v>3373.7</v>
      </c>
      <c r="P762" s="47">
        <v>4880</v>
      </c>
      <c r="Q762" s="47">
        <v>4880</v>
      </c>
      <c r="R762" s="47">
        <v>4880</v>
      </c>
      <c r="S762" s="47"/>
      <c r="T762" s="38"/>
    </row>
    <row r="763" spans="1:20" s="72" customFormat="1" ht="22.5">
      <c r="A763" s="236"/>
      <c r="B763" s="224" t="s">
        <v>896</v>
      </c>
      <c r="C763" s="87" t="s">
        <v>23</v>
      </c>
      <c r="D763" s="64" t="s">
        <v>368</v>
      </c>
      <c r="E763" s="64" t="s">
        <v>420</v>
      </c>
      <c r="F763" s="64" t="s">
        <v>642</v>
      </c>
      <c r="G763" s="64"/>
      <c r="H763" s="134">
        <f>H765</f>
        <v>0</v>
      </c>
      <c r="I763" s="135">
        <f aca="true" t="shared" si="302" ref="I763:S763">I765</f>
        <v>0</v>
      </c>
      <c r="J763" s="134">
        <f t="shared" si="302"/>
        <v>0</v>
      </c>
      <c r="K763" s="134">
        <f t="shared" si="302"/>
        <v>0</v>
      </c>
      <c r="L763" s="135">
        <f t="shared" si="302"/>
        <v>0</v>
      </c>
      <c r="M763" s="135">
        <f t="shared" si="302"/>
        <v>0</v>
      </c>
      <c r="N763" s="135">
        <f t="shared" si="302"/>
        <v>0</v>
      </c>
      <c r="O763" s="135">
        <f t="shared" si="302"/>
        <v>0</v>
      </c>
      <c r="P763" s="135">
        <f t="shared" si="302"/>
        <v>3288.5</v>
      </c>
      <c r="Q763" s="135">
        <f t="shared" si="302"/>
        <v>3288.5</v>
      </c>
      <c r="R763" s="135">
        <f t="shared" si="302"/>
        <v>0</v>
      </c>
      <c r="S763" s="135">
        <f t="shared" si="302"/>
        <v>0</v>
      </c>
      <c r="T763" s="38"/>
    </row>
    <row r="764" spans="1:20" s="72" customFormat="1" ht="22.5">
      <c r="A764" s="237"/>
      <c r="B764" s="225"/>
      <c r="C764" s="87" t="s">
        <v>36</v>
      </c>
      <c r="D764" s="64"/>
      <c r="E764" s="64"/>
      <c r="F764" s="64"/>
      <c r="G764" s="64"/>
      <c r="H764" s="134"/>
      <c r="I764" s="135"/>
      <c r="J764" s="38"/>
      <c r="K764" s="38"/>
      <c r="L764" s="47"/>
      <c r="M764" s="47"/>
      <c r="N764" s="47"/>
      <c r="O764" s="47"/>
      <c r="P764" s="47"/>
      <c r="Q764" s="47"/>
      <c r="R764" s="47"/>
      <c r="S764" s="47"/>
      <c r="T764" s="38"/>
    </row>
    <row r="765" spans="1:20" s="72" customFormat="1" ht="33.75">
      <c r="A765" s="238"/>
      <c r="B765" s="235"/>
      <c r="C765" s="87" t="s">
        <v>379</v>
      </c>
      <c r="D765" s="64" t="s">
        <v>368</v>
      </c>
      <c r="E765" s="64" t="s">
        <v>420</v>
      </c>
      <c r="F765" s="64" t="s">
        <v>642</v>
      </c>
      <c r="G765" s="64" t="s">
        <v>417</v>
      </c>
      <c r="H765" s="134"/>
      <c r="I765" s="135"/>
      <c r="J765" s="38"/>
      <c r="K765" s="38"/>
      <c r="L765" s="47"/>
      <c r="M765" s="47"/>
      <c r="N765" s="47"/>
      <c r="O765" s="47"/>
      <c r="P765" s="47">
        <v>3288.5</v>
      </c>
      <c r="Q765" s="47">
        <v>3288.5</v>
      </c>
      <c r="R765" s="47"/>
      <c r="S765" s="47"/>
      <c r="T765" s="38"/>
    </row>
    <row r="766" spans="1:20" s="72" customFormat="1" ht="22.5">
      <c r="A766" s="236"/>
      <c r="B766" s="224" t="s">
        <v>977</v>
      </c>
      <c r="C766" s="87" t="s">
        <v>23</v>
      </c>
      <c r="D766" s="64" t="s">
        <v>368</v>
      </c>
      <c r="E766" s="64" t="s">
        <v>420</v>
      </c>
      <c r="F766" s="64" t="s">
        <v>978</v>
      </c>
      <c r="G766" s="64"/>
      <c r="H766" s="134">
        <f>H770</f>
        <v>0</v>
      </c>
      <c r="I766" s="135">
        <f aca="true" t="shared" si="303" ref="I766:Q766">I770</f>
        <v>0</v>
      </c>
      <c r="J766" s="134">
        <f t="shared" si="303"/>
        <v>0</v>
      </c>
      <c r="K766" s="134">
        <f t="shared" si="303"/>
        <v>0</v>
      </c>
      <c r="L766" s="135">
        <f t="shared" si="303"/>
        <v>0</v>
      </c>
      <c r="M766" s="135">
        <f t="shared" si="303"/>
        <v>0</v>
      </c>
      <c r="N766" s="135">
        <f t="shared" si="303"/>
        <v>0</v>
      </c>
      <c r="O766" s="135">
        <f t="shared" si="303"/>
        <v>0</v>
      </c>
      <c r="P766" s="135">
        <f t="shared" si="303"/>
        <v>0</v>
      </c>
      <c r="Q766" s="135">
        <f t="shared" si="303"/>
        <v>0</v>
      </c>
      <c r="R766" s="135">
        <f>SUM(R768:R770)</f>
        <v>25758.3</v>
      </c>
      <c r="S766" s="135">
        <f>SUM(S768:S770)</f>
        <v>25758.3</v>
      </c>
      <c r="T766" s="38"/>
    </row>
    <row r="767" spans="1:20" s="72" customFormat="1" ht="22.5">
      <c r="A767" s="237"/>
      <c r="B767" s="225"/>
      <c r="C767" s="87" t="s">
        <v>36</v>
      </c>
      <c r="D767" s="64"/>
      <c r="E767" s="64"/>
      <c r="F767" s="64"/>
      <c r="G767" s="64"/>
      <c r="H767" s="134"/>
      <c r="I767" s="135"/>
      <c r="J767" s="38"/>
      <c r="K767" s="38"/>
      <c r="L767" s="47"/>
      <c r="M767" s="47"/>
      <c r="N767" s="47"/>
      <c r="O767" s="47"/>
      <c r="P767" s="47"/>
      <c r="Q767" s="47"/>
      <c r="R767" s="47"/>
      <c r="S767" s="47"/>
      <c r="T767" s="38"/>
    </row>
    <row r="768" spans="1:20" s="72" customFormat="1" ht="12.75">
      <c r="A768" s="237"/>
      <c r="B768" s="225"/>
      <c r="C768" s="232" t="s">
        <v>379</v>
      </c>
      <c r="D768" s="221" t="s">
        <v>368</v>
      </c>
      <c r="E768" s="221" t="s">
        <v>420</v>
      </c>
      <c r="F768" s="221" t="s">
        <v>978</v>
      </c>
      <c r="G768" s="64" t="s">
        <v>449</v>
      </c>
      <c r="H768" s="134"/>
      <c r="I768" s="135"/>
      <c r="J768" s="38"/>
      <c r="K768" s="38"/>
      <c r="L768" s="47"/>
      <c r="M768" s="47"/>
      <c r="N768" s="47"/>
      <c r="O768" s="47"/>
      <c r="P768" s="47"/>
      <c r="Q768" s="47"/>
      <c r="R768" s="47">
        <v>19541.8</v>
      </c>
      <c r="S768" s="47">
        <v>19541.8</v>
      </c>
      <c r="T768" s="38"/>
    </row>
    <row r="769" spans="1:20" s="72" customFormat="1" ht="12.75">
      <c r="A769" s="237"/>
      <c r="B769" s="225"/>
      <c r="C769" s="233"/>
      <c r="D769" s="222"/>
      <c r="E769" s="222"/>
      <c r="F769" s="222"/>
      <c r="G769" s="64" t="s">
        <v>450</v>
      </c>
      <c r="H769" s="134"/>
      <c r="I769" s="135"/>
      <c r="J769" s="38"/>
      <c r="K769" s="38"/>
      <c r="L769" s="47"/>
      <c r="M769" s="47"/>
      <c r="N769" s="47"/>
      <c r="O769" s="47"/>
      <c r="P769" s="47"/>
      <c r="Q769" s="47"/>
      <c r="R769" s="47">
        <v>5886.5</v>
      </c>
      <c r="S769" s="47">
        <v>5886.5</v>
      </c>
      <c r="T769" s="38"/>
    </row>
    <row r="770" spans="1:20" s="72" customFormat="1" ht="12.75">
      <c r="A770" s="238"/>
      <c r="B770" s="235"/>
      <c r="C770" s="234"/>
      <c r="D770" s="223"/>
      <c r="E770" s="223"/>
      <c r="F770" s="223"/>
      <c r="G770" s="64" t="s">
        <v>372</v>
      </c>
      <c r="H770" s="134"/>
      <c r="I770" s="135"/>
      <c r="J770" s="38"/>
      <c r="K770" s="38"/>
      <c r="L770" s="47"/>
      <c r="M770" s="47"/>
      <c r="N770" s="47"/>
      <c r="O770" s="47"/>
      <c r="P770" s="47"/>
      <c r="Q770" s="47"/>
      <c r="R770" s="47">
        <v>330</v>
      </c>
      <c r="S770" s="47">
        <v>330</v>
      </c>
      <c r="T770" s="38"/>
    </row>
    <row r="771" spans="1:20" s="72" customFormat="1" ht="22.5">
      <c r="A771" s="236"/>
      <c r="B771" s="224" t="s">
        <v>979</v>
      </c>
      <c r="C771" s="87" t="s">
        <v>23</v>
      </c>
      <c r="D771" s="64" t="s">
        <v>368</v>
      </c>
      <c r="E771" s="64" t="s">
        <v>420</v>
      </c>
      <c r="F771" s="64" t="s">
        <v>641</v>
      </c>
      <c r="G771" s="64"/>
      <c r="H771" s="134">
        <f>SUM(H773:H774)</f>
        <v>0</v>
      </c>
      <c r="I771" s="134">
        <f aca="true" t="shared" si="304" ref="I771:S771">SUM(I773:I774)</f>
        <v>0</v>
      </c>
      <c r="J771" s="134">
        <f t="shared" si="304"/>
        <v>0</v>
      </c>
      <c r="K771" s="134">
        <f t="shared" si="304"/>
        <v>0</v>
      </c>
      <c r="L771" s="134">
        <f t="shared" si="304"/>
        <v>0</v>
      </c>
      <c r="M771" s="134">
        <f t="shared" si="304"/>
        <v>0</v>
      </c>
      <c r="N771" s="134">
        <f t="shared" si="304"/>
        <v>0</v>
      </c>
      <c r="O771" s="134">
        <f t="shared" si="304"/>
        <v>0</v>
      </c>
      <c r="P771" s="134">
        <f t="shared" si="304"/>
        <v>0</v>
      </c>
      <c r="Q771" s="134">
        <f t="shared" si="304"/>
        <v>0</v>
      </c>
      <c r="R771" s="134">
        <f t="shared" si="304"/>
        <v>1414.4</v>
      </c>
      <c r="S771" s="134">
        <f t="shared" si="304"/>
        <v>0</v>
      </c>
      <c r="T771" s="38"/>
    </row>
    <row r="772" spans="1:20" s="72" customFormat="1" ht="22.5">
      <c r="A772" s="237"/>
      <c r="B772" s="225"/>
      <c r="C772" s="87" t="s">
        <v>36</v>
      </c>
      <c r="D772" s="64"/>
      <c r="E772" s="64"/>
      <c r="F772" s="64"/>
      <c r="G772" s="64"/>
      <c r="H772" s="134"/>
      <c r="I772" s="135"/>
      <c r="J772" s="38"/>
      <c r="K772" s="38"/>
      <c r="L772" s="47"/>
      <c r="M772" s="47"/>
      <c r="N772" s="47"/>
      <c r="O772" s="47"/>
      <c r="P772" s="47"/>
      <c r="Q772" s="47"/>
      <c r="R772" s="47"/>
      <c r="S772" s="47"/>
      <c r="T772" s="38"/>
    </row>
    <row r="773" spans="1:20" s="72" customFormat="1" ht="12.75">
      <c r="A773" s="237"/>
      <c r="B773" s="225"/>
      <c r="C773" s="232" t="s">
        <v>379</v>
      </c>
      <c r="D773" s="221" t="s">
        <v>368</v>
      </c>
      <c r="E773" s="221" t="s">
        <v>421</v>
      </c>
      <c r="F773" s="221" t="s">
        <v>641</v>
      </c>
      <c r="G773" s="64" t="s">
        <v>449</v>
      </c>
      <c r="H773" s="134"/>
      <c r="I773" s="135"/>
      <c r="J773" s="38"/>
      <c r="K773" s="38"/>
      <c r="L773" s="47"/>
      <c r="M773" s="47"/>
      <c r="N773" s="47"/>
      <c r="O773" s="47"/>
      <c r="P773" s="47"/>
      <c r="Q773" s="47"/>
      <c r="R773" s="47">
        <v>1086.3</v>
      </c>
      <c r="S773" s="47"/>
      <c r="T773" s="38"/>
    </row>
    <row r="774" spans="1:20" s="72" customFormat="1" ht="12.75">
      <c r="A774" s="237"/>
      <c r="B774" s="225"/>
      <c r="C774" s="233"/>
      <c r="D774" s="222"/>
      <c r="E774" s="222"/>
      <c r="F774" s="222"/>
      <c r="G774" s="64" t="s">
        <v>450</v>
      </c>
      <c r="H774" s="134"/>
      <c r="I774" s="135"/>
      <c r="J774" s="38"/>
      <c r="K774" s="38"/>
      <c r="L774" s="47"/>
      <c r="M774" s="47"/>
      <c r="N774" s="47"/>
      <c r="O774" s="47"/>
      <c r="P774" s="47"/>
      <c r="Q774" s="47"/>
      <c r="R774" s="47">
        <v>328.1</v>
      </c>
      <c r="S774" s="47"/>
      <c r="T774" s="38"/>
    </row>
    <row r="775" spans="1:20" s="72" customFormat="1" ht="22.5">
      <c r="A775" s="236"/>
      <c r="B775" s="224" t="s">
        <v>980</v>
      </c>
      <c r="C775" s="87" t="s">
        <v>23</v>
      </c>
      <c r="D775" s="64" t="s">
        <v>368</v>
      </c>
      <c r="E775" s="64" t="s">
        <v>420</v>
      </c>
      <c r="F775" s="64" t="s">
        <v>981</v>
      </c>
      <c r="G775" s="64"/>
      <c r="H775" s="134">
        <f>H777</f>
        <v>0</v>
      </c>
      <c r="I775" s="135">
        <f aca="true" t="shared" si="305" ref="I775:S775">I777</f>
        <v>0</v>
      </c>
      <c r="J775" s="134">
        <f t="shared" si="305"/>
        <v>0</v>
      </c>
      <c r="K775" s="134">
        <f t="shared" si="305"/>
        <v>0</v>
      </c>
      <c r="L775" s="135">
        <f t="shared" si="305"/>
        <v>0</v>
      </c>
      <c r="M775" s="135">
        <f t="shared" si="305"/>
        <v>0</v>
      </c>
      <c r="N775" s="135">
        <f t="shared" si="305"/>
        <v>300.876</v>
      </c>
      <c r="O775" s="135">
        <f t="shared" si="305"/>
        <v>300.876</v>
      </c>
      <c r="P775" s="135">
        <f t="shared" si="305"/>
        <v>300.876</v>
      </c>
      <c r="Q775" s="135">
        <f t="shared" si="305"/>
        <v>300.876</v>
      </c>
      <c r="R775" s="135">
        <f t="shared" si="305"/>
        <v>0</v>
      </c>
      <c r="S775" s="135">
        <f t="shared" si="305"/>
        <v>0</v>
      </c>
      <c r="T775" s="38"/>
    </row>
    <row r="776" spans="1:20" s="72" customFormat="1" ht="22.5">
      <c r="A776" s="237"/>
      <c r="B776" s="225"/>
      <c r="C776" s="87" t="s">
        <v>36</v>
      </c>
      <c r="D776" s="64"/>
      <c r="E776" s="64"/>
      <c r="F776" s="64"/>
      <c r="G776" s="64"/>
      <c r="H776" s="134"/>
      <c r="I776" s="135"/>
      <c r="J776" s="38"/>
      <c r="K776" s="38"/>
      <c r="L776" s="47"/>
      <c r="M776" s="47"/>
      <c r="N776" s="47"/>
      <c r="O776" s="47"/>
      <c r="P776" s="47"/>
      <c r="Q776" s="47"/>
      <c r="R776" s="47"/>
      <c r="S776" s="47"/>
      <c r="T776" s="38"/>
    </row>
    <row r="777" spans="1:20" s="72" customFormat="1" ht="33.75">
      <c r="A777" s="238"/>
      <c r="B777" s="235"/>
      <c r="C777" s="87" t="s">
        <v>379</v>
      </c>
      <c r="D777" s="64" t="s">
        <v>368</v>
      </c>
      <c r="E777" s="64" t="s">
        <v>420</v>
      </c>
      <c r="F777" s="64" t="s">
        <v>981</v>
      </c>
      <c r="G777" s="64" t="s">
        <v>418</v>
      </c>
      <c r="H777" s="134"/>
      <c r="I777" s="134"/>
      <c r="J777" s="38">
        <v>0</v>
      </c>
      <c r="K777" s="38">
        <v>0</v>
      </c>
      <c r="L777" s="47">
        <v>0</v>
      </c>
      <c r="M777" s="47">
        <v>0</v>
      </c>
      <c r="N777" s="47">
        <v>300.876</v>
      </c>
      <c r="O777" s="47">
        <v>300.876</v>
      </c>
      <c r="P777" s="47">
        <v>300.876</v>
      </c>
      <c r="Q777" s="47">
        <v>300.876</v>
      </c>
      <c r="R777" s="47">
        <v>0</v>
      </c>
      <c r="S777" s="47">
        <v>0</v>
      </c>
      <c r="T777" s="38"/>
    </row>
    <row r="778" spans="1:20" s="72" customFormat="1" ht="21">
      <c r="A778" s="280" t="s">
        <v>40</v>
      </c>
      <c r="B778" s="265" t="s">
        <v>432</v>
      </c>
      <c r="C778" s="85" t="s">
        <v>23</v>
      </c>
      <c r="D778" s="124"/>
      <c r="E778" s="124"/>
      <c r="F778" s="124"/>
      <c r="G778" s="124"/>
      <c r="H778" s="131">
        <f>H780</f>
        <v>8390.5</v>
      </c>
      <c r="I778" s="131">
        <f aca="true" t="shared" si="306" ref="I778:S778">I780</f>
        <v>8104.4</v>
      </c>
      <c r="J778" s="131">
        <f t="shared" si="306"/>
        <v>6692.150000000001</v>
      </c>
      <c r="K778" s="131">
        <f t="shared" si="306"/>
        <v>711.11</v>
      </c>
      <c r="L778" s="115">
        <f t="shared" si="306"/>
        <v>6692.130000000001</v>
      </c>
      <c r="M778" s="115">
        <f t="shared" si="306"/>
        <v>2807.8799999999997</v>
      </c>
      <c r="N778" s="115">
        <f t="shared" si="306"/>
        <v>6778.620000000001</v>
      </c>
      <c r="O778" s="115">
        <f t="shared" si="306"/>
        <v>4759.9400000000005</v>
      </c>
      <c r="P778" s="115">
        <f t="shared" si="306"/>
        <v>6305.17</v>
      </c>
      <c r="Q778" s="115">
        <f t="shared" si="306"/>
        <v>6207.31</v>
      </c>
      <c r="R778" s="115">
        <f t="shared" si="306"/>
        <v>6179.1</v>
      </c>
      <c r="S778" s="115">
        <f t="shared" si="306"/>
        <v>6047.200000000001</v>
      </c>
      <c r="T778" s="38"/>
    </row>
    <row r="779" spans="1:20" s="72" customFormat="1" ht="21">
      <c r="A779" s="280"/>
      <c r="B779" s="266"/>
      <c r="C779" s="85" t="s">
        <v>36</v>
      </c>
      <c r="D779" s="124"/>
      <c r="E779" s="124"/>
      <c r="F779" s="124"/>
      <c r="G779" s="124"/>
      <c r="H779" s="131"/>
      <c r="I779" s="131"/>
      <c r="J779" s="128"/>
      <c r="K779" s="76"/>
      <c r="L779" s="114"/>
      <c r="M779" s="114"/>
      <c r="N779" s="114"/>
      <c r="O779" s="114"/>
      <c r="P779" s="114"/>
      <c r="Q779" s="114"/>
      <c r="R779" s="114"/>
      <c r="S779" s="114"/>
      <c r="T779" s="38"/>
    </row>
    <row r="780" spans="1:20" s="72" customFormat="1" ht="31.5">
      <c r="A780" s="280"/>
      <c r="B780" s="267"/>
      <c r="C780" s="85" t="s">
        <v>379</v>
      </c>
      <c r="D780" s="124" t="s">
        <v>368</v>
      </c>
      <c r="E780" s="124" t="s">
        <v>270</v>
      </c>
      <c r="F780" s="124" t="s">
        <v>270</v>
      </c>
      <c r="G780" s="124" t="s">
        <v>270</v>
      </c>
      <c r="H780" s="131">
        <f>H781+H806+H821+H830</f>
        <v>8390.5</v>
      </c>
      <c r="I780" s="131">
        <f aca="true" t="shared" si="307" ref="I780:S780">I781+I806+I821+I830</f>
        <v>8104.4</v>
      </c>
      <c r="J780" s="131">
        <f t="shared" si="307"/>
        <v>6692.150000000001</v>
      </c>
      <c r="K780" s="131">
        <f t="shared" si="307"/>
        <v>711.11</v>
      </c>
      <c r="L780" s="115">
        <f t="shared" si="307"/>
        <v>6692.130000000001</v>
      </c>
      <c r="M780" s="115">
        <f t="shared" si="307"/>
        <v>2807.8799999999997</v>
      </c>
      <c r="N780" s="115">
        <f t="shared" si="307"/>
        <v>6778.620000000001</v>
      </c>
      <c r="O780" s="115">
        <f t="shared" si="307"/>
        <v>4759.9400000000005</v>
      </c>
      <c r="P780" s="115">
        <f t="shared" si="307"/>
        <v>6305.17</v>
      </c>
      <c r="Q780" s="115">
        <f t="shared" si="307"/>
        <v>6207.31</v>
      </c>
      <c r="R780" s="115">
        <f t="shared" si="307"/>
        <v>6179.1</v>
      </c>
      <c r="S780" s="115">
        <f t="shared" si="307"/>
        <v>6047.200000000001</v>
      </c>
      <c r="T780" s="38"/>
    </row>
    <row r="781" spans="1:20" s="72" customFormat="1" ht="22.5">
      <c r="A781" s="269" t="s">
        <v>159</v>
      </c>
      <c r="B781" s="256" t="s">
        <v>506</v>
      </c>
      <c r="C781" s="86" t="s">
        <v>23</v>
      </c>
      <c r="D781" s="125"/>
      <c r="E781" s="125"/>
      <c r="F781" s="125"/>
      <c r="G781" s="125"/>
      <c r="H781" s="134">
        <f>H783</f>
        <v>5268.2</v>
      </c>
      <c r="I781" s="134">
        <f aca="true" t="shared" si="308" ref="I781:S781">I783</f>
        <v>4982.099999999999</v>
      </c>
      <c r="J781" s="134">
        <f t="shared" si="308"/>
        <v>5389.900000000001</v>
      </c>
      <c r="K781" s="134">
        <f t="shared" si="308"/>
        <v>699.11</v>
      </c>
      <c r="L781" s="135">
        <f t="shared" si="308"/>
        <v>5389.900000000001</v>
      </c>
      <c r="M781" s="135">
        <f t="shared" si="308"/>
        <v>1878.05</v>
      </c>
      <c r="N781" s="135">
        <f t="shared" si="308"/>
        <v>5389.900000000001</v>
      </c>
      <c r="O781" s="135">
        <f t="shared" si="308"/>
        <v>3452.1600000000008</v>
      </c>
      <c r="P781" s="135">
        <f t="shared" si="308"/>
        <v>4984.02</v>
      </c>
      <c r="Q781" s="135">
        <f t="shared" si="308"/>
        <v>4890.800000000001</v>
      </c>
      <c r="R781" s="135">
        <f t="shared" si="308"/>
        <v>5525</v>
      </c>
      <c r="S781" s="135">
        <f t="shared" si="308"/>
        <v>5525</v>
      </c>
      <c r="T781" s="38"/>
    </row>
    <row r="782" spans="1:20" s="72" customFormat="1" ht="22.5">
      <c r="A782" s="269"/>
      <c r="B782" s="257"/>
      <c r="C782" s="86" t="s">
        <v>36</v>
      </c>
      <c r="D782" s="125"/>
      <c r="E782" s="125"/>
      <c r="F782" s="125"/>
      <c r="G782" s="125"/>
      <c r="H782" s="134"/>
      <c r="I782" s="134"/>
      <c r="J782" s="126"/>
      <c r="K782" s="126"/>
      <c r="L782" s="127"/>
      <c r="M782" s="127"/>
      <c r="N782" s="127"/>
      <c r="O782" s="127"/>
      <c r="P782" s="127"/>
      <c r="Q782" s="127"/>
      <c r="R782" s="127"/>
      <c r="S782" s="127"/>
      <c r="T782" s="38"/>
    </row>
    <row r="783" spans="1:20" s="72" customFormat="1" ht="33.75">
      <c r="A783" s="269"/>
      <c r="B783" s="258"/>
      <c r="C783" s="86" t="s">
        <v>379</v>
      </c>
      <c r="D783" s="125" t="s">
        <v>368</v>
      </c>
      <c r="E783" s="125" t="s">
        <v>270</v>
      </c>
      <c r="F783" s="125" t="s">
        <v>270</v>
      </c>
      <c r="G783" s="125" t="s">
        <v>270</v>
      </c>
      <c r="H783" s="134">
        <f>H784+H787+H793+H797+H800+H803+H790</f>
        <v>5268.2</v>
      </c>
      <c r="I783" s="134">
        <f aca="true" t="shared" si="309" ref="I783:S783">I784+I787+I793+I797+I800+I803+I790</f>
        <v>4982.099999999999</v>
      </c>
      <c r="J783" s="134">
        <f t="shared" si="309"/>
        <v>5389.900000000001</v>
      </c>
      <c r="K783" s="134">
        <f t="shared" si="309"/>
        <v>699.11</v>
      </c>
      <c r="L783" s="134">
        <f t="shared" si="309"/>
        <v>5389.900000000001</v>
      </c>
      <c r="M783" s="134">
        <f t="shared" si="309"/>
        <v>1878.05</v>
      </c>
      <c r="N783" s="134">
        <f t="shared" si="309"/>
        <v>5389.900000000001</v>
      </c>
      <c r="O783" s="134">
        <f t="shared" si="309"/>
        <v>3452.1600000000008</v>
      </c>
      <c r="P783" s="134">
        <f t="shared" si="309"/>
        <v>4984.02</v>
      </c>
      <c r="Q783" s="134">
        <f t="shared" si="309"/>
        <v>4890.800000000001</v>
      </c>
      <c r="R783" s="134">
        <f t="shared" si="309"/>
        <v>5525</v>
      </c>
      <c r="S783" s="134">
        <f t="shared" si="309"/>
        <v>5525</v>
      </c>
      <c r="T783" s="38"/>
    </row>
    <row r="784" spans="1:20" s="72" customFormat="1" ht="22.5">
      <c r="A784" s="236"/>
      <c r="B784" s="224" t="s">
        <v>354</v>
      </c>
      <c r="C784" s="87" t="s">
        <v>23</v>
      </c>
      <c r="D784" s="64" t="s">
        <v>368</v>
      </c>
      <c r="E784" s="64" t="s">
        <v>75</v>
      </c>
      <c r="F784" s="64" t="s">
        <v>433</v>
      </c>
      <c r="G784" s="64"/>
      <c r="H784" s="134">
        <f>H786</f>
        <v>889.8</v>
      </c>
      <c r="I784" s="134">
        <f aca="true" t="shared" si="310" ref="I784:S784">I786</f>
        <v>889.8</v>
      </c>
      <c r="J784" s="134">
        <f t="shared" si="310"/>
        <v>0</v>
      </c>
      <c r="K784" s="134">
        <f t="shared" si="310"/>
        <v>0</v>
      </c>
      <c r="L784" s="135">
        <f t="shared" si="310"/>
        <v>0</v>
      </c>
      <c r="M784" s="135">
        <f t="shared" si="310"/>
        <v>0</v>
      </c>
      <c r="N784" s="135">
        <f t="shared" si="310"/>
        <v>0</v>
      </c>
      <c r="O784" s="135">
        <f t="shared" si="310"/>
        <v>0</v>
      </c>
      <c r="P784" s="135">
        <f t="shared" si="310"/>
        <v>0</v>
      </c>
      <c r="Q784" s="135">
        <f t="shared" si="310"/>
        <v>0</v>
      </c>
      <c r="R784" s="135">
        <f t="shared" si="310"/>
        <v>0</v>
      </c>
      <c r="S784" s="135">
        <f t="shared" si="310"/>
        <v>0</v>
      </c>
      <c r="T784" s="38"/>
    </row>
    <row r="785" spans="1:20" s="72" customFormat="1" ht="22.5">
      <c r="A785" s="237"/>
      <c r="B785" s="225"/>
      <c r="C785" s="87" t="s">
        <v>36</v>
      </c>
      <c r="D785" s="64"/>
      <c r="E785" s="64"/>
      <c r="F785" s="64"/>
      <c r="G785" s="64"/>
      <c r="H785" s="134"/>
      <c r="I785" s="134"/>
      <c r="J785" s="38"/>
      <c r="K785" s="38"/>
      <c r="L785" s="47"/>
      <c r="M785" s="47"/>
      <c r="N785" s="47"/>
      <c r="O785" s="47"/>
      <c r="P785" s="47"/>
      <c r="Q785" s="47"/>
      <c r="R785" s="47"/>
      <c r="S785" s="47"/>
      <c r="T785" s="38"/>
    </row>
    <row r="786" spans="1:20" s="72" customFormat="1" ht="33.75">
      <c r="A786" s="238"/>
      <c r="B786" s="235"/>
      <c r="C786" s="87" t="s">
        <v>379</v>
      </c>
      <c r="D786" s="64" t="s">
        <v>368</v>
      </c>
      <c r="E786" s="64" t="s">
        <v>75</v>
      </c>
      <c r="F786" s="64" t="s">
        <v>433</v>
      </c>
      <c r="G786" s="64" t="s">
        <v>417</v>
      </c>
      <c r="H786" s="134">
        <v>889.8</v>
      </c>
      <c r="I786" s="134">
        <v>889.8</v>
      </c>
      <c r="J786" s="38"/>
      <c r="K786" s="38"/>
      <c r="L786" s="47"/>
      <c r="M786" s="47"/>
      <c r="N786" s="47"/>
      <c r="O786" s="47"/>
      <c r="P786" s="47"/>
      <c r="Q786" s="47"/>
      <c r="R786" s="47"/>
      <c r="S786" s="47"/>
      <c r="T786" s="38"/>
    </row>
    <row r="787" spans="1:20" s="72" customFormat="1" ht="22.5" customHeight="1">
      <c r="A787" s="236"/>
      <c r="B787" s="224" t="s">
        <v>643</v>
      </c>
      <c r="C787" s="87" t="s">
        <v>23</v>
      </c>
      <c r="D787" s="64" t="s">
        <v>368</v>
      </c>
      <c r="E787" s="64" t="s">
        <v>75</v>
      </c>
      <c r="F787" s="64" t="s">
        <v>644</v>
      </c>
      <c r="G787" s="64"/>
      <c r="H787" s="134">
        <f>H789</f>
        <v>7.4</v>
      </c>
      <c r="I787" s="134">
        <f aca="true" t="shared" si="311" ref="I787:S787">I789</f>
        <v>7.4</v>
      </c>
      <c r="J787" s="134">
        <f t="shared" si="311"/>
        <v>0</v>
      </c>
      <c r="K787" s="134">
        <f t="shared" si="311"/>
        <v>0</v>
      </c>
      <c r="L787" s="135">
        <f t="shared" si="311"/>
        <v>0</v>
      </c>
      <c r="M787" s="135">
        <f t="shared" si="311"/>
        <v>0</v>
      </c>
      <c r="N787" s="135">
        <f t="shared" si="311"/>
        <v>0</v>
      </c>
      <c r="O787" s="135">
        <f t="shared" si="311"/>
        <v>0</v>
      </c>
      <c r="P787" s="135">
        <f t="shared" si="311"/>
        <v>0</v>
      </c>
      <c r="Q787" s="135">
        <f t="shared" si="311"/>
        <v>0</v>
      </c>
      <c r="R787" s="135">
        <f t="shared" si="311"/>
        <v>0</v>
      </c>
      <c r="S787" s="135">
        <f t="shared" si="311"/>
        <v>0</v>
      </c>
      <c r="T787" s="38"/>
    </row>
    <row r="788" spans="1:20" s="72" customFormat="1" ht="22.5">
      <c r="A788" s="237"/>
      <c r="B788" s="225"/>
      <c r="C788" s="87" t="s">
        <v>36</v>
      </c>
      <c r="D788" s="64"/>
      <c r="E788" s="64"/>
      <c r="F788" s="64"/>
      <c r="G788" s="64"/>
      <c r="H788" s="134"/>
      <c r="I788" s="134"/>
      <c r="J788" s="38"/>
      <c r="K788" s="38"/>
      <c r="L788" s="47"/>
      <c r="M788" s="47"/>
      <c r="N788" s="47"/>
      <c r="O788" s="47"/>
      <c r="P788" s="47"/>
      <c r="Q788" s="47"/>
      <c r="R788" s="47"/>
      <c r="S788" s="47"/>
      <c r="T788" s="38"/>
    </row>
    <row r="789" spans="1:20" s="72" customFormat="1" ht="33.75">
      <c r="A789" s="238"/>
      <c r="B789" s="235"/>
      <c r="C789" s="87" t="s">
        <v>379</v>
      </c>
      <c r="D789" s="64" t="s">
        <v>368</v>
      </c>
      <c r="E789" s="64" t="s">
        <v>75</v>
      </c>
      <c r="F789" s="64" t="s">
        <v>644</v>
      </c>
      <c r="G789" s="64" t="s">
        <v>417</v>
      </c>
      <c r="H789" s="134">
        <v>7.4</v>
      </c>
      <c r="I789" s="134">
        <v>7.4</v>
      </c>
      <c r="J789" s="38">
        <v>0</v>
      </c>
      <c r="K789" s="38">
        <v>0</v>
      </c>
      <c r="L789" s="47">
        <v>0</v>
      </c>
      <c r="M789" s="47">
        <v>0</v>
      </c>
      <c r="N789" s="47">
        <v>0</v>
      </c>
      <c r="O789" s="47">
        <v>0</v>
      </c>
      <c r="P789" s="47">
        <v>0</v>
      </c>
      <c r="Q789" s="47">
        <v>0</v>
      </c>
      <c r="R789" s="47">
        <v>0</v>
      </c>
      <c r="S789" s="47">
        <v>0</v>
      </c>
      <c r="T789" s="38"/>
    </row>
    <row r="790" spans="1:20" s="72" customFormat="1" ht="22.5" customHeight="1">
      <c r="A790" s="236"/>
      <c r="B790" s="224" t="s">
        <v>970</v>
      </c>
      <c r="C790" s="87" t="s">
        <v>23</v>
      </c>
      <c r="D790" s="64" t="s">
        <v>368</v>
      </c>
      <c r="E790" s="64" t="s">
        <v>75</v>
      </c>
      <c r="F790" s="64" t="s">
        <v>971</v>
      </c>
      <c r="G790" s="64"/>
      <c r="H790" s="134">
        <f>H792</f>
        <v>0</v>
      </c>
      <c r="I790" s="134">
        <f aca="true" t="shared" si="312" ref="I790:S790">I792</f>
        <v>0</v>
      </c>
      <c r="J790" s="134">
        <f t="shared" si="312"/>
        <v>0</v>
      </c>
      <c r="K790" s="134">
        <f t="shared" si="312"/>
        <v>0</v>
      </c>
      <c r="L790" s="135">
        <f t="shared" si="312"/>
        <v>0</v>
      </c>
      <c r="M790" s="135">
        <f t="shared" si="312"/>
        <v>0</v>
      </c>
      <c r="N790" s="135">
        <f t="shared" si="312"/>
        <v>0</v>
      </c>
      <c r="O790" s="135">
        <f t="shared" si="312"/>
        <v>0</v>
      </c>
      <c r="P790" s="135">
        <f t="shared" si="312"/>
        <v>44.1</v>
      </c>
      <c r="Q790" s="135">
        <f t="shared" si="312"/>
        <v>44.1</v>
      </c>
      <c r="R790" s="135">
        <f t="shared" si="312"/>
        <v>0</v>
      </c>
      <c r="S790" s="135">
        <f t="shared" si="312"/>
        <v>0</v>
      </c>
      <c r="T790" s="38"/>
    </row>
    <row r="791" spans="1:20" s="72" customFormat="1" ht="22.5">
      <c r="A791" s="237"/>
      <c r="B791" s="225"/>
      <c r="C791" s="87" t="s">
        <v>36</v>
      </c>
      <c r="D791" s="64"/>
      <c r="E791" s="64"/>
      <c r="F791" s="64"/>
      <c r="G791" s="64"/>
      <c r="H791" s="134"/>
      <c r="I791" s="134"/>
      <c r="J791" s="38"/>
      <c r="K791" s="38"/>
      <c r="L791" s="47"/>
      <c r="M791" s="47"/>
      <c r="N791" s="47"/>
      <c r="O791" s="47"/>
      <c r="P791" s="47"/>
      <c r="Q791" s="47"/>
      <c r="R791" s="47"/>
      <c r="S791" s="47"/>
      <c r="T791" s="38"/>
    </row>
    <row r="792" spans="1:20" s="72" customFormat="1" ht="33.75">
      <c r="A792" s="238"/>
      <c r="B792" s="235"/>
      <c r="C792" s="87" t="s">
        <v>379</v>
      </c>
      <c r="D792" s="64" t="s">
        <v>368</v>
      </c>
      <c r="E792" s="64" t="s">
        <v>75</v>
      </c>
      <c r="F792" s="64" t="s">
        <v>971</v>
      </c>
      <c r="G792" s="64" t="s">
        <v>417</v>
      </c>
      <c r="H792" s="134">
        <v>0</v>
      </c>
      <c r="I792" s="134">
        <v>0</v>
      </c>
      <c r="J792" s="38">
        <v>0</v>
      </c>
      <c r="K792" s="38">
        <v>0</v>
      </c>
      <c r="L792" s="47">
        <v>0</v>
      </c>
      <c r="M792" s="47">
        <v>0</v>
      </c>
      <c r="N792" s="47">
        <v>0</v>
      </c>
      <c r="O792" s="47">
        <v>0</v>
      </c>
      <c r="P792" s="47">
        <v>44.1</v>
      </c>
      <c r="Q792" s="47">
        <v>44.1</v>
      </c>
      <c r="R792" s="47">
        <v>0</v>
      </c>
      <c r="S792" s="47">
        <v>0</v>
      </c>
      <c r="T792" s="38"/>
    </row>
    <row r="793" spans="1:20" s="72" customFormat="1" ht="33.75" customHeight="1">
      <c r="A793" s="230"/>
      <c r="B793" s="224" t="s">
        <v>872</v>
      </c>
      <c r="C793" s="87" t="s">
        <v>23</v>
      </c>
      <c r="D793" s="64" t="s">
        <v>368</v>
      </c>
      <c r="E793" s="64" t="s">
        <v>75</v>
      </c>
      <c r="F793" s="64" t="s">
        <v>434</v>
      </c>
      <c r="G793" s="64"/>
      <c r="H793" s="78">
        <f>H795+H796</f>
        <v>623.5</v>
      </c>
      <c r="I793" s="78">
        <f aca="true" t="shared" si="313" ref="I793:S793">I795+I796</f>
        <v>623.5</v>
      </c>
      <c r="J793" s="78">
        <f t="shared" si="313"/>
        <v>596.3</v>
      </c>
      <c r="K793" s="78">
        <f t="shared" si="313"/>
        <v>0</v>
      </c>
      <c r="L793" s="109">
        <f t="shared" si="313"/>
        <v>596.3000000000001</v>
      </c>
      <c r="M793" s="109">
        <f t="shared" si="313"/>
        <v>250</v>
      </c>
      <c r="N793" s="109">
        <f t="shared" si="313"/>
        <v>596.3000000000001</v>
      </c>
      <c r="O793" s="109">
        <f t="shared" si="313"/>
        <v>596.3000000000001</v>
      </c>
      <c r="P793" s="109">
        <f t="shared" si="313"/>
        <v>596.3000000000001</v>
      </c>
      <c r="Q793" s="109">
        <f t="shared" si="313"/>
        <v>596.3000000000001</v>
      </c>
      <c r="R793" s="109">
        <f t="shared" si="313"/>
        <v>575.6</v>
      </c>
      <c r="S793" s="109">
        <f t="shared" si="313"/>
        <v>575.6</v>
      </c>
      <c r="T793" s="38"/>
    </row>
    <row r="794" spans="1:20" s="72" customFormat="1" ht="22.5">
      <c r="A794" s="230"/>
      <c r="B794" s="225"/>
      <c r="C794" s="87" t="s">
        <v>36</v>
      </c>
      <c r="D794" s="64"/>
      <c r="E794" s="64"/>
      <c r="F794" s="64"/>
      <c r="G794" s="64"/>
      <c r="H794" s="78"/>
      <c r="I794" s="78"/>
      <c r="J794" s="75"/>
      <c r="K794" s="38"/>
      <c r="L794" s="92"/>
      <c r="M794" s="92"/>
      <c r="N794" s="47"/>
      <c r="O794" s="47"/>
      <c r="P794" s="47"/>
      <c r="Q794" s="47"/>
      <c r="R794" s="47"/>
      <c r="S794" s="47"/>
      <c r="T794" s="38"/>
    </row>
    <row r="795" spans="1:20" s="72" customFormat="1" ht="33.75" customHeight="1">
      <c r="A795" s="230"/>
      <c r="B795" s="225"/>
      <c r="C795" s="232" t="s">
        <v>379</v>
      </c>
      <c r="D795" s="221" t="s">
        <v>368</v>
      </c>
      <c r="E795" s="221" t="s">
        <v>75</v>
      </c>
      <c r="F795" s="221" t="s">
        <v>434</v>
      </c>
      <c r="G795" s="64" t="s">
        <v>417</v>
      </c>
      <c r="H795" s="78">
        <v>498.8</v>
      </c>
      <c r="I795" s="78">
        <v>498.8</v>
      </c>
      <c r="J795" s="75">
        <v>596.3</v>
      </c>
      <c r="K795" s="38">
        <v>0</v>
      </c>
      <c r="L795" s="92">
        <v>477.04</v>
      </c>
      <c r="M795" s="92">
        <v>250</v>
      </c>
      <c r="N795" s="92">
        <v>477.04</v>
      </c>
      <c r="O795" s="92">
        <v>477.04</v>
      </c>
      <c r="P795" s="47">
        <v>477.04</v>
      </c>
      <c r="Q795" s="47">
        <v>477.04</v>
      </c>
      <c r="R795" s="47">
        <v>575.6</v>
      </c>
      <c r="S795" s="47">
        <v>575.6</v>
      </c>
      <c r="T795" s="38"/>
    </row>
    <row r="796" spans="1:20" s="72" customFormat="1" ht="33.75" customHeight="1">
      <c r="A796" s="230"/>
      <c r="B796" s="235"/>
      <c r="C796" s="234"/>
      <c r="D796" s="223"/>
      <c r="E796" s="223"/>
      <c r="F796" s="223"/>
      <c r="G796" s="64" t="s">
        <v>418</v>
      </c>
      <c r="H796" s="78">
        <v>124.7</v>
      </c>
      <c r="I796" s="78">
        <v>124.7</v>
      </c>
      <c r="J796" s="75">
        <v>0</v>
      </c>
      <c r="K796" s="38">
        <v>0</v>
      </c>
      <c r="L796" s="47">
        <v>119.26</v>
      </c>
      <c r="M796" s="47">
        <v>0</v>
      </c>
      <c r="N796" s="47">
        <v>119.26</v>
      </c>
      <c r="O796" s="47">
        <v>119.26</v>
      </c>
      <c r="P796" s="47">
        <v>119.26</v>
      </c>
      <c r="Q796" s="47">
        <v>119.26</v>
      </c>
      <c r="R796" s="47">
        <v>0</v>
      </c>
      <c r="S796" s="47">
        <v>0</v>
      </c>
      <c r="T796" s="38"/>
    </row>
    <row r="797" spans="1:20" s="72" customFormat="1" ht="22.5">
      <c r="A797" s="236"/>
      <c r="B797" s="224" t="s">
        <v>143</v>
      </c>
      <c r="C797" s="87" t="s">
        <v>23</v>
      </c>
      <c r="D797" s="64" t="s">
        <v>368</v>
      </c>
      <c r="E797" s="64" t="s">
        <v>75</v>
      </c>
      <c r="F797" s="64" t="s">
        <v>435</v>
      </c>
      <c r="G797" s="64"/>
      <c r="H797" s="78">
        <f>H799</f>
        <v>3592.8</v>
      </c>
      <c r="I797" s="78">
        <f aca="true" t="shared" si="314" ref="I797:S797">I799</f>
        <v>3326.7</v>
      </c>
      <c r="J797" s="78">
        <f t="shared" si="314"/>
        <v>4650.3</v>
      </c>
      <c r="K797" s="78">
        <f t="shared" si="314"/>
        <v>699.11</v>
      </c>
      <c r="L797" s="109">
        <f t="shared" si="314"/>
        <v>4650.3</v>
      </c>
      <c r="M797" s="109">
        <f t="shared" si="314"/>
        <v>1626.04</v>
      </c>
      <c r="N797" s="109">
        <f t="shared" si="314"/>
        <v>4650.3</v>
      </c>
      <c r="O797" s="109">
        <f t="shared" si="314"/>
        <v>2717.55</v>
      </c>
      <c r="P797" s="109">
        <f t="shared" si="314"/>
        <v>4197.82</v>
      </c>
      <c r="Q797" s="109">
        <f t="shared" si="314"/>
        <v>4104.6</v>
      </c>
      <c r="R797" s="109">
        <f t="shared" si="314"/>
        <v>4781.5</v>
      </c>
      <c r="S797" s="109">
        <f t="shared" si="314"/>
        <v>4781.5</v>
      </c>
      <c r="T797" s="38"/>
    </row>
    <row r="798" spans="1:20" s="72" customFormat="1" ht="22.5">
      <c r="A798" s="237"/>
      <c r="B798" s="225"/>
      <c r="C798" s="87" t="s">
        <v>36</v>
      </c>
      <c r="D798" s="64"/>
      <c r="E798" s="64"/>
      <c r="F798" s="64"/>
      <c r="G798" s="64"/>
      <c r="H798" s="78"/>
      <c r="I798" s="78"/>
      <c r="J798" s="38"/>
      <c r="K798" s="38"/>
      <c r="L798" s="47"/>
      <c r="M798" s="47"/>
      <c r="N798" s="47"/>
      <c r="O798" s="47"/>
      <c r="P798" s="47"/>
      <c r="Q798" s="47"/>
      <c r="R798" s="47"/>
      <c r="S798" s="47"/>
      <c r="T798" s="38"/>
    </row>
    <row r="799" spans="1:20" s="72" customFormat="1" ht="33.75">
      <c r="A799" s="238"/>
      <c r="B799" s="235"/>
      <c r="C799" s="87" t="s">
        <v>379</v>
      </c>
      <c r="D799" s="64" t="s">
        <v>368</v>
      </c>
      <c r="E799" s="64" t="s">
        <v>75</v>
      </c>
      <c r="F799" s="64" t="s">
        <v>435</v>
      </c>
      <c r="G799" s="64" t="s">
        <v>417</v>
      </c>
      <c r="H799" s="78">
        <v>3592.8</v>
      </c>
      <c r="I799" s="78">
        <v>3326.7</v>
      </c>
      <c r="J799" s="38">
        <v>4650.3</v>
      </c>
      <c r="K799" s="38">
        <v>699.11</v>
      </c>
      <c r="L799" s="47">
        <v>4650.3</v>
      </c>
      <c r="M799" s="47">
        <v>1626.04</v>
      </c>
      <c r="N799" s="47">
        <v>4650.3</v>
      </c>
      <c r="O799" s="47">
        <v>2717.55</v>
      </c>
      <c r="P799" s="47">
        <v>4197.82</v>
      </c>
      <c r="Q799" s="47">
        <v>4104.6</v>
      </c>
      <c r="R799" s="47">
        <v>4781.5</v>
      </c>
      <c r="S799" s="47">
        <v>4781.5</v>
      </c>
      <c r="T799" s="38"/>
    </row>
    <row r="800" spans="1:20" s="72" customFormat="1" ht="22.5">
      <c r="A800" s="236"/>
      <c r="B800" s="224" t="s">
        <v>144</v>
      </c>
      <c r="C800" s="87" t="s">
        <v>23</v>
      </c>
      <c r="D800" s="64" t="s">
        <v>368</v>
      </c>
      <c r="E800" s="64" t="s">
        <v>75</v>
      </c>
      <c r="F800" s="64" t="s">
        <v>436</v>
      </c>
      <c r="G800" s="64"/>
      <c r="H800" s="78">
        <f>H802</f>
        <v>30</v>
      </c>
      <c r="I800" s="78">
        <f aca="true" t="shared" si="315" ref="I800:S800">I802</f>
        <v>10</v>
      </c>
      <c r="J800" s="78">
        <f t="shared" si="315"/>
        <v>24</v>
      </c>
      <c r="K800" s="78">
        <f t="shared" si="315"/>
        <v>0</v>
      </c>
      <c r="L800" s="109">
        <f t="shared" si="315"/>
        <v>24</v>
      </c>
      <c r="M800" s="109">
        <f t="shared" si="315"/>
        <v>2.01</v>
      </c>
      <c r="N800" s="109">
        <f t="shared" si="315"/>
        <v>24</v>
      </c>
      <c r="O800" s="109">
        <f t="shared" si="315"/>
        <v>19.01</v>
      </c>
      <c r="P800" s="109">
        <f t="shared" si="315"/>
        <v>26.49</v>
      </c>
      <c r="Q800" s="109">
        <f t="shared" si="315"/>
        <v>26.49</v>
      </c>
      <c r="R800" s="109">
        <f t="shared" si="315"/>
        <v>24</v>
      </c>
      <c r="S800" s="109">
        <f t="shared" si="315"/>
        <v>24</v>
      </c>
      <c r="T800" s="38"/>
    </row>
    <row r="801" spans="1:20" s="72" customFormat="1" ht="22.5">
      <c r="A801" s="237"/>
      <c r="B801" s="225"/>
      <c r="C801" s="87" t="s">
        <v>36</v>
      </c>
      <c r="D801" s="64"/>
      <c r="E801" s="64"/>
      <c r="F801" s="64"/>
      <c r="G801" s="64"/>
      <c r="H801" s="78"/>
      <c r="I801" s="78"/>
      <c r="J801" s="38"/>
      <c r="K801" s="38"/>
      <c r="L801" s="47"/>
      <c r="M801" s="47"/>
      <c r="N801" s="47"/>
      <c r="O801" s="47"/>
      <c r="P801" s="47"/>
      <c r="Q801" s="47"/>
      <c r="R801" s="47"/>
      <c r="S801" s="47"/>
      <c r="T801" s="38"/>
    </row>
    <row r="802" spans="1:20" s="72" customFormat="1" ht="33.75">
      <c r="A802" s="238"/>
      <c r="B802" s="235"/>
      <c r="C802" s="87" t="s">
        <v>379</v>
      </c>
      <c r="D802" s="64" t="s">
        <v>368</v>
      </c>
      <c r="E802" s="64" t="s">
        <v>75</v>
      </c>
      <c r="F802" s="64" t="s">
        <v>436</v>
      </c>
      <c r="G802" s="64" t="s">
        <v>417</v>
      </c>
      <c r="H802" s="78">
        <v>30</v>
      </c>
      <c r="I802" s="78">
        <v>10</v>
      </c>
      <c r="J802" s="38">
        <v>24</v>
      </c>
      <c r="K802" s="38">
        <v>0</v>
      </c>
      <c r="L802" s="47">
        <v>24</v>
      </c>
      <c r="M802" s="47">
        <v>2.01</v>
      </c>
      <c r="N802" s="47">
        <v>24</v>
      </c>
      <c r="O802" s="47">
        <v>19.01</v>
      </c>
      <c r="P802" s="47">
        <v>26.49</v>
      </c>
      <c r="Q802" s="47">
        <v>26.49</v>
      </c>
      <c r="R802" s="47">
        <v>24</v>
      </c>
      <c r="S802" s="47">
        <v>24</v>
      </c>
      <c r="T802" s="38"/>
    </row>
    <row r="803" spans="1:20" s="72" customFormat="1" ht="22.5">
      <c r="A803" s="236"/>
      <c r="B803" s="224" t="s">
        <v>145</v>
      </c>
      <c r="C803" s="87" t="s">
        <v>23</v>
      </c>
      <c r="D803" s="64" t="s">
        <v>368</v>
      </c>
      <c r="E803" s="64" t="s">
        <v>75</v>
      </c>
      <c r="F803" s="64" t="s">
        <v>437</v>
      </c>
      <c r="G803" s="64"/>
      <c r="H803" s="78">
        <f>H805</f>
        <v>124.7</v>
      </c>
      <c r="I803" s="78">
        <f aca="true" t="shared" si="316" ref="I803:S803">I805</f>
        <v>124.7</v>
      </c>
      <c r="J803" s="78">
        <f t="shared" si="316"/>
        <v>119.3</v>
      </c>
      <c r="K803" s="78">
        <f t="shared" si="316"/>
        <v>0</v>
      </c>
      <c r="L803" s="109">
        <f t="shared" si="316"/>
        <v>119.3</v>
      </c>
      <c r="M803" s="109">
        <f t="shared" si="316"/>
        <v>0</v>
      </c>
      <c r="N803" s="109">
        <f t="shared" si="316"/>
        <v>119.3</v>
      </c>
      <c r="O803" s="109">
        <f t="shared" si="316"/>
        <v>119.3</v>
      </c>
      <c r="P803" s="109">
        <f t="shared" si="316"/>
        <v>119.31</v>
      </c>
      <c r="Q803" s="109">
        <f t="shared" si="316"/>
        <v>119.31</v>
      </c>
      <c r="R803" s="109">
        <f t="shared" si="316"/>
        <v>143.9</v>
      </c>
      <c r="S803" s="109">
        <f t="shared" si="316"/>
        <v>143.9</v>
      </c>
      <c r="T803" s="38"/>
    </row>
    <row r="804" spans="1:20" s="72" customFormat="1" ht="22.5">
      <c r="A804" s="237"/>
      <c r="B804" s="225"/>
      <c r="C804" s="87" t="s">
        <v>36</v>
      </c>
      <c r="D804" s="64"/>
      <c r="E804" s="64"/>
      <c r="F804" s="64"/>
      <c r="G804" s="64"/>
      <c r="H804" s="78"/>
      <c r="I804" s="78"/>
      <c r="J804" s="38"/>
      <c r="K804" s="38"/>
      <c r="L804" s="47"/>
      <c r="M804" s="47"/>
      <c r="N804" s="47"/>
      <c r="O804" s="47"/>
      <c r="P804" s="47"/>
      <c r="Q804" s="47"/>
      <c r="R804" s="47"/>
      <c r="S804" s="47"/>
      <c r="T804" s="38"/>
    </row>
    <row r="805" spans="1:20" s="72" customFormat="1" ht="33.75">
      <c r="A805" s="238"/>
      <c r="B805" s="235"/>
      <c r="C805" s="87" t="s">
        <v>379</v>
      </c>
      <c r="D805" s="64" t="s">
        <v>368</v>
      </c>
      <c r="E805" s="64" t="s">
        <v>75</v>
      </c>
      <c r="F805" s="64" t="s">
        <v>437</v>
      </c>
      <c r="G805" s="64" t="s">
        <v>417</v>
      </c>
      <c r="H805" s="78">
        <v>124.7</v>
      </c>
      <c r="I805" s="78">
        <v>124.7</v>
      </c>
      <c r="J805" s="38">
        <v>119.3</v>
      </c>
      <c r="K805" s="38">
        <v>0</v>
      </c>
      <c r="L805" s="47">
        <v>119.3</v>
      </c>
      <c r="M805" s="47">
        <v>0</v>
      </c>
      <c r="N805" s="47">
        <v>119.3</v>
      </c>
      <c r="O805" s="47">
        <v>119.3</v>
      </c>
      <c r="P805" s="47">
        <v>119.31</v>
      </c>
      <c r="Q805" s="47">
        <v>119.31</v>
      </c>
      <c r="R805" s="47">
        <v>143.9</v>
      </c>
      <c r="S805" s="47">
        <v>143.9</v>
      </c>
      <c r="T805" s="38"/>
    </row>
    <row r="806" spans="1:20" s="72" customFormat="1" ht="24" customHeight="1">
      <c r="A806" s="269" t="s">
        <v>507</v>
      </c>
      <c r="B806" s="256" t="s">
        <v>508</v>
      </c>
      <c r="C806" s="86" t="s">
        <v>23</v>
      </c>
      <c r="D806" s="125"/>
      <c r="E806" s="125"/>
      <c r="F806" s="125"/>
      <c r="G806" s="125"/>
      <c r="H806" s="134">
        <f>H808</f>
        <v>560.8</v>
      </c>
      <c r="I806" s="134">
        <f aca="true" t="shared" si="317" ref="I806:S806">I808</f>
        <v>560.8</v>
      </c>
      <c r="J806" s="134">
        <f t="shared" si="317"/>
        <v>395</v>
      </c>
      <c r="K806" s="134">
        <f t="shared" si="317"/>
        <v>12</v>
      </c>
      <c r="L806" s="135">
        <f t="shared" si="317"/>
        <v>395</v>
      </c>
      <c r="M806" s="135">
        <f t="shared" si="317"/>
        <v>94.88</v>
      </c>
      <c r="N806" s="135">
        <f t="shared" si="317"/>
        <v>481.49</v>
      </c>
      <c r="O806" s="135">
        <f t="shared" si="317"/>
        <v>456.46</v>
      </c>
      <c r="P806" s="135">
        <f t="shared" si="317"/>
        <v>461.82</v>
      </c>
      <c r="Q806" s="135">
        <f t="shared" si="317"/>
        <v>461.82</v>
      </c>
      <c r="R806" s="135">
        <f t="shared" si="317"/>
        <v>395</v>
      </c>
      <c r="S806" s="135">
        <f t="shared" si="317"/>
        <v>288.1</v>
      </c>
      <c r="T806" s="38"/>
    </row>
    <row r="807" spans="1:20" s="72" customFormat="1" ht="22.5">
      <c r="A807" s="269"/>
      <c r="B807" s="257"/>
      <c r="C807" s="86" t="s">
        <v>36</v>
      </c>
      <c r="D807" s="125"/>
      <c r="E807" s="125"/>
      <c r="F807" s="125"/>
      <c r="G807" s="125"/>
      <c r="H807" s="134"/>
      <c r="I807" s="134"/>
      <c r="J807" s="138"/>
      <c r="K807" s="126"/>
      <c r="L807" s="127"/>
      <c r="M807" s="127"/>
      <c r="N807" s="127"/>
      <c r="O807" s="127"/>
      <c r="P807" s="127"/>
      <c r="Q807" s="127"/>
      <c r="R807" s="127"/>
      <c r="S807" s="127"/>
      <c r="T807" s="38"/>
    </row>
    <row r="808" spans="1:20" s="72" customFormat="1" ht="33.75">
      <c r="A808" s="269"/>
      <c r="B808" s="258"/>
      <c r="C808" s="86" t="s">
        <v>379</v>
      </c>
      <c r="D808" s="125" t="s">
        <v>368</v>
      </c>
      <c r="E808" s="125" t="s">
        <v>270</v>
      </c>
      <c r="F808" s="125" t="s">
        <v>270</v>
      </c>
      <c r="G808" s="125" t="s">
        <v>270</v>
      </c>
      <c r="H808" s="134">
        <f>H809+H815+H818</f>
        <v>560.8</v>
      </c>
      <c r="I808" s="134">
        <f aca="true" t="shared" si="318" ref="I808:S808">I809+I815+I818</f>
        <v>560.8</v>
      </c>
      <c r="J808" s="134">
        <f t="shared" si="318"/>
        <v>395</v>
      </c>
      <c r="K808" s="134">
        <f t="shared" si="318"/>
        <v>12</v>
      </c>
      <c r="L808" s="135">
        <f t="shared" si="318"/>
        <v>395</v>
      </c>
      <c r="M808" s="135">
        <f t="shared" si="318"/>
        <v>94.88</v>
      </c>
      <c r="N808" s="135">
        <f t="shared" si="318"/>
        <v>481.49</v>
      </c>
      <c r="O808" s="135">
        <f t="shared" si="318"/>
        <v>456.46</v>
      </c>
      <c r="P808" s="135">
        <f t="shared" si="318"/>
        <v>461.82</v>
      </c>
      <c r="Q808" s="135">
        <f t="shared" si="318"/>
        <v>461.82</v>
      </c>
      <c r="R808" s="135">
        <f t="shared" si="318"/>
        <v>395</v>
      </c>
      <c r="S808" s="135">
        <f t="shared" si="318"/>
        <v>288.1</v>
      </c>
      <c r="T808" s="38"/>
    </row>
    <row r="809" spans="1:20" s="72" customFormat="1" ht="24" customHeight="1">
      <c r="A809" s="230"/>
      <c r="B809" s="224" t="s">
        <v>531</v>
      </c>
      <c r="C809" s="87" t="s">
        <v>23</v>
      </c>
      <c r="D809" s="64" t="s">
        <v>368</v>
      </c>
      <c r="E809" s="64" t="s">
        <v>75</v>
      </c>
      <c r="F809" s="64" t="s">
        <v>438</v>
      </c>
      <c r="G809" s="64"/>
      <c r="H809" s="78">
        <f>SUM(H811:H814)</f>
        <v>41</v>
      </c>
      <c r="I809" s="78">
        <f aca="true" t="shared" si="319" ref="I809:S809">SUM(I811:I814)</f>
        <v>41</v>
      </c>
      <c r="J809" s="78">
        <f t="shared" si="319"/>
        <v>75</v>
      </c>
      <c r="K809" s="78">
        <f t="shared" si="319"/>
        <v>12</v>
      </c>
      <c r="L809" s="109">
        <f t="shared" si="319"/>
        <v>75</v>
      </c>
      <c r="M809" s="109">
        <f t="shared" si="319"/>
        <v>28.1</v>
      </c>
      <c r="N809" s="109">
        <f t="shared" si="319"/>
        <v>75</v>
      </c>
      <c r="O809" s="109">
        <f t="shared" si="319"/>
        <v>53.15</v>
      </c>
      <c r="P809" s="109">
        <f t="shared" si="319"/>
        <v>75</v>
      </c>
      <c r="Q809" s="109">
        <f t="shared" si="319"/>
        <v>75</v>
      </c>
      <c r="R809" s="109">
        <f t="shared" si="319"/>
        <v>75</v>
      </c>
      <c r="S809" s="109">
        <f t="shared" si="319"/>
        <v>75</v>
      </c>
      <c r="T809" s="38"/>
    </row>
    <row r="810" spans="1:20" s="72" customFormat="1" ht="22.5">
      <c r="A810" s="230"/>
      <c r="B810" s="225"/>
      <c r="C810" s="87" t="s">
        <v>36</v>
      </c>
      <c r="D810" s="64"/>
      <c r="E810" s="64"/>
      <c r="F810" s="64"/>
      <c r="G810" s="64"/>
      <c r="H810" s="78"/>
      <c r="I810" s="78"/>
      <c r="J810" s="38"/>
      <c r="K810" s="38"/>
      <c r="L810" s="47"/>
      <c r="M810" s="47"/>
      <c r="N810" s="47"/>
      <c r="O810" s="47"/>
      <c r="P810" s="47"/>
      <c r="Q810" s="47"/>
      <c r="R810" s="47"/>
      <c r="S810" s="47"/>
      <c r="T810" s="38"/>
    </row>
    <row r="811" spans="1:20" s="72" customFormat="1" ht="33.75" customHeight="1">
      <c r="A811" s="230"/>
      <c r="B811" s="225"/>
      <c r="C811" s="232" t="s">
        <v>379</v>
      </c>
      <c r="D811" s="221" t="s">
        <v>368</v>
      </c>
      <c r="E811" s="221" t="s">
        <v>75</v>
      </c>
      <c r="F811" s="221" t="s">
        <v>438</v>
      </c>
      <c r="G811" s="64" t="s">
        <v>415</v>
      </c>
      <c r="H811" s="78">
        <v>24.7</v>
      </c>
      <c r="I811" s="78">
        <v>24.7</v>
      </c>
      <c r="J811" s="38">
        <v>30</v>
      </c>
      <c r="K811" s="38">
        <v>0</v>
      </c>
      <c r="L811" s="47">
        <v>30</v>
      </c>
      <c r="M811" s="47">
        <v>14</v>
      </c>
      <c r="N811" s="47">
        <v>30</v>
      </c>
      <c r="O811" s="47">
        <v>20</v>
      </c>
      <c r="P811" s="47">
        <v>20</v>
      </c>
      <c r="Q811" s="47">
        <v>20</v>
      </c>
      <c r="R811" s="47">
        <v>30</v>
      </c>
      <c r="S811" s="47">
        <v>30</v>
      </c>
      <c r="T811" s="38"/>
    </row>
    <row r="812" spans="1:20" s="72" customFormat="1" ht="33.75" customHeight="1">
      <c r="A812" s="230"/>
      <c r="B812" s="225"/>
      <c r="C812" s="233"/>
      <c r="D812" s="222"/>
      <c r="E812" s="222"/>
      <c r="F812" s="222"/>
      <c r="G812" s="64" t="s">
        <v>372</v>
      </c>
      <c r="H812" s="78">
        <v>7.5</v>
      </c>
      <c r="I812" s="78">
        <v>7.5</v>
      </c>
      <c r="J812" s="38">
        <v>10</v>
      </c>
      <c r="K812" s="38">
        <v>0</v>
      </c>
      <c r="L812" s="47">
        <v>10</v>
      </c>
      <c r="M812" s="47">
        <v>0</v>
      </c>
      <c r="N812" s="47">
        <v>10</v>
      </c>
      <c r="O812" s="47">
        <v>3.75</v>
      </c>
      <c r="P812" s="47">
        <v>3.75</v>
      </c>
      <c r="Q812" s="47">
        <v>3.75</v>
      </c>
      <c r="R812" s="47">
        <v>10</v>
      </c>
      <c r="S812" s="47">
        <v>10</v>
      </c>
      <c r="T812" s="38"/>
    </row>
    <row r="813" spans="1:20" s="72" customFormat="1" ht="33.75" customHeight="1">
      <c r="A813" s="230"/>
      <c r="B813" s="225"/>
      <c r="C813" s="233"/>
      <c r="D813" s="222"/>
      <c r="E813" s="222"/>
      <c r="F813" s="222"/>
      <c r="G813" s="64" t="s">
        <v>416</v>
      </c>
      <c r="H813" s="78">
        <v>5</v>
      </c>
      <c r="I813" s="78">
        <v>5</v>
      </c>
      <c r="J813" s="38">
        <v>15</v>
      </c>
      <c r="K813" s="38">
        <v>12</v>
      </c>
      <c r="L813" s="47">
        <v>15</v>
      </c>
      <c r="M813" s="47">
        <v>14.1</v>
      </c>
      <c r="N813" s="47">
        <v>30</v>
      </c>
      <c r="O813" s="47">
        <v>29.4</v>
      </c>
      <c r="P813" s="47">
        <v>51.25</v>
      </c>
      <c r="Q813" s="47">
        <v>51.25</v>
      </c>
      <c r="R813" s="47">
        <v>20</v>
      </c>
      <c r="S813" s="47">
        <v>20</v>
      </c>
      <c r="T813" s="38"/>
    </row>
    <row r="814" spans="1:20" s="72" customFormat="1" ht="33.75" customHeight="1">
      <c r="A814" s="230"/>
      <c r="B814" s="235"/>
      <c r="C814" s="234"/>
      <c r="D814" s="223"/>
      <c r="E814" s="223"/>
      <c r="F814" s="223"/>
      <c r="G814" s="64" t="s">
        <v>402</v>
      </c>
      <c r="H814" s="78">
        <v>3.8</v>
      </c>
      <c r="I814" s="78">
        <v>3.8</v>
      </c>
      <c r="J814" s="38">
        <v>20</v>
      </c>
      <c r="K814" s="38">
        <v>0</v>
      </c>
      <c r="L814" s="47">
        <v>20</v>
      </c>
      <c r="M814" s="47">
        <v>0</v>
      </c>
      <c r="N814" s="47">
        <v>5</v>
      </c>
      <c r="O814" s="47">
        <v>0</v>
      </c>
      <c r="P814" s="47"/>
      <c r="Q814" s="47"/>
      <c r="R814" s="47">
        <v>15</v>
      </c>
      <c r="S814" s="47">
        <v>15</v>
      </c>
      <c r="T814" s="38"/>
    </row>
    <row r="815" spans="1:20" s="72" customFormat="1" ht="22.5" customHeight="1">
      <c r="A815" s="230"/>
      <c r="B815" s="224" t="s">
        <v>532</v>
      </c>
      <c r="C815" s="87" t="s">
        <v>23</v>
      </c>
      <c r="D815" s="64" t="s">
        <v>368</v>
      </c>
      <c r="E815" s="64" t="s">
        <v>75</v>
      </c>
      <c r="F815" s="64" t="s">
        <v>439</v>
      </c>
      <c r="G815" s="64"/>
      <c r="H815" s="78">
        <f>H817</f>
        <v>299.8</v>
      </c>
      <c r="I815" s="78">
        <f aca="true" t="shared" si="320" ref="I815:S815">I817</f>
        <v>299.8</v>
      </c>
      <c r="J815" s="78">
        <f t="shared" si="320"/>
        <v>300</v>
      </c>
      <c r="K815" s="78">
        <f t="shared" si="320"/>
        <v>0</v>
      </c>
      <c r="L815" s="109">
        <f t="shared" si="320"/>
        <v>300</v>
      </c>
      <c r="M815" s="109">
        <f t="shared" si="320"/>
        <v>66.78</v>
      </c>
      <c r="N815" s="109">
        <f t="shared" si="320"/>
        <v>300</v>
      </c>
      <c r="O815" s="109">
        <f t="shared" si="320"/>
        <v>296.82</v>
      </c>
      <c r="P815" s="109">
        <f t="shared" si="320"/>
        <v>296.82</v>
      </c>
      <c r="Q815" s="109">
        <f t="shared" si="320"/>
        <v>296.82</v>
      </c>
      <c r="R815" s="109">
        <f t="shared" si="320"/>
        <v>300</v>
      </c>
      <c r="S815" s="109">
        <f t="shared" si="320"/>
        <v>193.1</v>
      </c>
      <c r="T815" s="38"/>
    </row>
    <row r="816" spans="1:20" s="72" customFormat="1" ht="22.5">
      <c r="A816" s="230"/>
      <c r="B816" s="225"/>
      <c r="C816" s="87" t="s">
        <v>36</v>
      </c>
      <c r="D816" s="64"/>
      <c r="E816" s="64"/>
      <c r="F816" s="64"/>
      <c r="G816" s="64"/>
      <c r="H816" s="78"/>
      <c r="I816" s="78"/>
      <c r="J816" s="38"/>
      <c r="K816" s="38"/>
      <c r="L816" s="47"/>
      <c r="M816" s="47"/>
      <c r="N816" s="47"/>
      <c r="O816" s="47"/>
      <c r="P816" s="47"/>
      <c r="Q816" s="47"/>
      <c r="R816" s="47"/>
      <c r="S816" s="47"/>
      <c r="T816" s="38"/>
    </row>
    <row r="817" spans="1:20" s="72" customFormat="1" ht="33.75">
      <c r="A817" s="230"/>
      <c r="B817" s="235"/>
      <c r="C817" s="87" t="s">
        <v>379</v>
      </c>
      <c r="D817" s="64" t="s">
        <v>368</v>
      </c>
      <c r="E817" s="64" t="s">
        <v>75</v>
      </c>
      <c r="F817" s="64" t="s">
        <v>439</v>
      </c>
      <c r="G817" s="64" t="s">
        <v>417</v>
      </c>
      <c r="H817" s="78">
        <v>299.8</v>
      </c>
      <c r="I817" s="78">
        <v>299.8</v>
      </c>
      <c r="J817" s="38">
        <v>300</v>
      </c>
      <c r="K817" s="38">
        <v>0</v>
      </c>
      <c r="L817" s="47">
        <v>300</v>
      </c>
      <c r="M817" s="47">
        <v>66.78</v>
      </c>
      <c r="N817" s="47">
        <v>300</v>
      </c>
      <c r="O817" s="47">
        <v>296.82</v>
      </c>
      <c r="P817" s="47">
        <v>296.82</v>
      </c>
      <c r="Q817" s="47">
        <v>296.82</v>
      </c>
      <c r="R817" s="47">
        <v>300</v>
      </c>
      <c r="S817" s="47">
        <v>193.1</v>
      </c>
      <c r="T817" s="38"/>
    </row>
    <row r="818" spans="1:20" s="72" customFormat="1" ht="22.5">
      <c r="A818" s="224"/>
      <c r="B818" s="224" t="s">
        <v>873</v>
      </c>
      <c r="C818" s="87" t="s">
        <v>23</v>
      </c>
      <c r="D818" s="64" t="s">
        <v>368</v>
      </c>
      <c r="E818" s="64" t="s">
        <v>75</v>
      </c>
      <c r="F818" s="64" t="s">
        <v>874</v>
      </c>
      <c r="G818" s="64"/>
      <c r="H818" s="78">
        <f>H820</f>
        <v>220</v>
      </c>
      <c r="I818" s="78">
        <f aca="true" t="shared" si="321" ref="I818:S818">I820</f>
        <v>220</v>
      </c>
      <c r="J818" s="78">
        <f t="shared" si="321"/>
        <v>20</v>
      </c>
      <c r="K818" s="78">
        <f t="shared" si="321"/>
        <v>0</v>
      </c>
      <c r="L818" s="109">
        <f t="shared" si="321"/>
        <v>20</v>
      </c>
      <c r="M818" s="109">
        <f t="shared" si="321"/>
        <v>0</v>
      </c>
      <c r="N818" s="109">
        <f t="shared" si="321"/>
        <v>106.49</v>
      </c>
      <c r="O818" s="109">
        <f t="shared" si="321"/>
        <v>106.49</v>
      </c>
      <c r="P818" s="109">
        <f t="shared" si="321"/>
        <v>90</v>
      </c>
      <c r="Q818" s="109">
        <f t="shared" si="321"/>
        <v>90</v>
      </c>
      <c r="R818" s="109">
        <f t="shared" si="321"/>
        <v>20</v>
      </c>
      <c r="S818" s="109">
        <f t="shared" si="321"/>
        <v>20</v>
      </c>
      <c r="T818" s="38"/>
    </row>
    <row r="819" spans="1:20" s="72" customFormat="1" ht="22.5">
      <c r="A819" s="225"/>
      <c r="B819" s="225"/>
      <c r="C819" s="87" t="s">
        <v>36</v>
      </c>
      <c r="D819" s="64"/>
      <c r="E819" s="64"/>
      <c r="F819" s="64"/>
      <c r="G819" s="64"/>
      <c r="H819" s="78"/>
      <c r="I819" s="78"/>
      <c r="J819" s="38"/>
      <c r="K819" s="38"/>
      <c r="L819" s="47"/>
      <c r="M819" s="47"/>
      <c r="N819" s="47"/>
      <c r="O819" s="47"/>
      <c r="P819" s="47"/>
      <c r="Q819" s="47"/>
      <c r="R819" s="47"/>
      <c r="S819" s="47"/>
      <c r="T819" s="38"/>
    </row>
    <row r="820" spans="1:20" s="72" customFormat="1" ht="33.75">
      <c r="A820" s="235"/>
      <c r="B820" s="235"/>
      <c r="C820" s="87" t="s">
        <v>379</v>
      </c>
      <c r="D820" s="64" t="s">
        <v>368</v>
      </c>
      <c r="E820" s="64" t="s">
        <v>75</v>
      </c>
      <c r="F820" s="64" t="s">
        <v>874</v>
      </c>
      <c r="G820" s="64" t="s">
        <v>418</v>
      </c>
      <c r="H820" s="78">
        <v>220</v>
      </c>
      <c r="I820" s="78">
        <v>220</v>
      </c>
      <c r="J820" s="38">
        <v>20</v>
      </c>
      <c r="K820" s="38">
        <v>0</v>
      </c>
      <c r="L820" s="47">
        <v>20</v>
      </c>
      <c r="M820" s="47">
        <v>0</v>
      </c>
      <c r="N820" s="47">
        <v>106.49</v>
      </c>
      <c r="O820" s="47">
        <v>106.49</v>
      </c>
      <c r="P820" s="47">
        <v>90</v>
      </c>
      <c r="Q820" s="47">
        <v>90</v>
      </c>
      <c r="R820" s="47">
        <v>20</v>
      </c>
      <c r="S820" s="47">
        <v>20</v>
      </c>
      <c r="T820" s="38"/>
    </row>
    <row r="821" spans="1:20" s="72" customFormat="1" ht="22.5">
      <c r="A821" s="269" t="s">
        <v>492</v>
      </c>
      <c r="B821" s="256" t="s">
        <v>509</v>
      </c>
      <c r="C821" s="86" t="s">
        <v>23</v>
      </c>
      <c r="D821" s="125"/>
      <c r="E821" s="125"/>
      <c r="F821" s="125"/>
      <c r="G821" s="125"/>
      <c r="H821" s="134">
        <f>H823</f>
        <v>2533</v>
      </c>
      <c r="I821" s="134">
        <f aca="true" t="shared" si="322" ref="I821:S821">I823</f>
        <v>2533</v>
      </c>
      <c r="J821" s="134">
        <f t="shared" si="322"/>
        <v>832.25</v>
      </c>
      <c r="K821" s="134">
        <f t="shared" si="322"/>
        <v>0</v>
      </c>
      <c r="L821" s="135">
        <f t="shared" si="322"/>
        <v>832.23</v>
      </c>
      <c r="M821" s="135">
        <f t="shared" si="322"/>
        <v>832.23</v>
      </c>
      <c r="N821" s="135">
        <f t="shared" si="322"/>
        <v>832.23</v>
      </c>
      <c r="O821" s="135">
        <f t="shared" si="322"/>
        <v>832.23</v>
      </c>
      <c r="P821" s="135">
        <f t="shared" si="322"/>
        <v>832.23</v>
      </c>
      <c r="Q821" s="135">
        <f t="shared" si="322"/>
        <v>832.23</v>
      </c>
      <c r="R821" s="135">
        <f t="shared" si="322"/>
        <v>184.1</v>
      </c>
      <c r="S821" s="135">
        <f t="shared" si="322"/>
        <v>184.1</v>
      </c>
      <c r="T821" s="38"/>
    </row>
    <row r="822" spans="1:20" s="72" customFormat="1" ht="22.5">
      <c r="A822" s="269"/>
      <c r="B822" s="257"/>
      <c r="C822" s="86" t="s">
        <v>36</v>
      </c>
      <c r="D822" s="125"/>
      <c r="E822" s="125"/>
      <c r="F822" s="125"/>
      <c r="G822" s="125"/>
      <c r="H822" s="134"/>
      <c r="I822" s="134"/>
      <c r="J822" s="126"/>
      <c r="K822" s="38"/>
      <c r="L822" s="127"/>
      <c r="M822" s="127"/>
      <c r="N822" s="47"/>
      <c r="O822" s="127"/>
      <c r="P822" s="127"/>
      <c r="Q822" s="127"/>
      <c r="R822" s="127"/>
      <c r="S822" s="127"/>
      <c r="T822" s="38"/>
    </row>
    <row r="823" spans="1:20" s="72" customFormat="1" ht="33.75">
      <c r="A823" s="269"/>
      <c r="B823" s="258"/>
      <c r="C823" s="86" t="s">
        <v>379</v>
      </c>
      <c r="D823" s="125" t="s">
        <v>368</v>
      </c>
      <c r="E823" s="125" t="s">
        <v>270</v>
      </c>
      <c r="F823" s="125" t="s">
        <v>270</v>
      </c>
      <c r="G823" s="125" t="s">
        <v>270</v>
      </c>
      <c r="H823" s="134">
        <f>H824+H827</f>
        <v>2533</v>
      </c>
      <c r="I823" s="134">
        <f aca="true" t="shared" si="323" ref="I823:S823">I824+I827</f>
        <v>2533</v>
      </c>
      <c r="J823" s="134">
        <f t="shared" si="323"/>
        <v>832.25</v>
      </c>
      <c r="K823" s="134">
        <f t="shared" si="323"/>
        <v>0</v>
      </c>
      <c r="L823" s="135">
        <f t="shared" si="323"/>
        <v>832.23</v>
      </c>
      <c r="M823" s="135">
        <f t="shared" si="323"/>
        <v>832.23</v>
      </c>
      <c r="N823" s="135">
        <f t="shared" si="323"/>
        <v>832.23</v>
      </c>
      <c r="O823" s="135">
        <f t="shared" si="323"/>
        <v>832.23</v>
      </c>
      <c r="P823" s="135">
        <f t="shared" si="323"/>
        <v>832.23</v>
      </c>
      <c r="Q823" s="135">
        <f t="shared" si="323"/>
        <v>832.23</v>
      </c>
      <c r="R823" s="135">
        <f t="shared" si="323"/>
        <v>184.1</v>
      </c>
      <c r="S823" s="135">
        <f t="shared" si="323"/>
        <v>184.1</v>
      </c>
      <c r="T823" s="38"/>
    </row>
    <row r="824" spans="1:20" s="72" customFormat="1" ht="22.5">
      <c r="A824" s="236"/>
      <c r="B824" s="224" t="s">
        <v>546</v>
      </c>
      <c r="C824" s="87" t="s">
        <v>23</v>
      </c>
      <c r="D824" s="64" t="s">
        <v>368</v>
      </c>
      <c r="E824" s="64" t="s">
        <v>76</v>
      </c>
      <c r="F824" s="64" t="s">
        <v>645</v>
      </c>
      <c r="G824" s="64"/>
      <c r="H824" s="134">
        <f>H826</f>
        <v>1624.6</v>
      </c>
      <c r="I824" s="134">
        <f aca="true" t="shared" si="324" ref="I824:S824">I826</f>
        <v>1624.6</v>
      </c>
      <c r="J824" s="134">
        <f t="shared" si="324"/>
        <v>540.95</v>
      </c>
      <c r="K824" s="134">
        <f t="shared" si="324"/>
        <v>0</v>
      </c>
      <c r="L824" s="135">
        <f t="shared" si="324"/>
        <v>0</v>
      </c>
      <c r="M824" s="135">
        <f t="shared" si="324"/>
        <v>0</v>
      </c>
      <c r="N824" s="135">
        <f t="shared" si="324"/>
        <v>0</v>
      </c>
      <c r="O824" s="135">
        <f t="shared" si="324"/>
        <v>0</v>
      </c>
      <c r="P824" s="135">
        <f t="shared" si="324"/>
        <v>0</v>
      </c>
      <c r="Q824" s="135">
        <f t="shared" si="324"/>
        <v>0</v>
      </c>
      <c r="R824" s="135">
        <f t="shared" si="324"/>
        <v>0</v>
      </c>
      <c r="S824" s="135">
        <f t="shared" si="324"/>
        <v>0</v>
      </c>
      <c r="T824" s="38"/>
    </row>
    <row r="825" spans="1:20" s="72" customFormat="1" ht="22.5">
      <c r="A825" s="237"/>
      <c r="B825" s="225"/>
      <c r="C825" s="87" t="s">
        <v>36</v>
      </c>
      <c r="D825" s="64"/>
      <c r="E825" s="64"/>
      <c r="F825" s="64"/>
      <c r="G825" s="64"/>
      <c r="H825" s="134"/>
      <c r="I825" s="134"/>
      <c r="J825" s="38"/>
      <c r="K825" s="38"/>
      <c r="L825" s="47"/>
      <c r="M825" s="47"/>
      <c r="N825" s="47"/>
      <c r="O825" s="47"/>
      <c r="P825" s="47"/>
      <c r="Q825" s="47"/>
      <c r="R825" s="47"/>
      <c r="S825" s="47"/>
      <c r="T825" s="38"/>
    </row>
    <row r="826" spans="1:20" s="72" customFormat="1" ht="33.75">
      <c r="A826" s="238"/>
      <c r="B826" s="235"/>
      <c r="C826" s="87" t="s">
        <v>379</v>
      </c>
      <c r="D826" s="64" t="s">
        <v>368</v>
      </c>
      <c r="E826" s="64" t="s">
        <v>76</v>
      </c>
      <c r="F826" s="64" t="s">
        <v>645</v>
      </c>
      <c r="G826" s="64" t="s">
        <v>440</v>
      </c>
      <c r="H826" s="134">
        <v>1624.6</v>
      </c>
      <c r="I826" s="134">
        <v>1624.6</v>
      </c>
      <c r="J826" s="38">
        <v>540.95</v>
      </c>
      <c r="K826" s="38"/>
      <c r="L826" s="47"/>
      <c r="M826" s="47"/>
      <c r="N826" s="47"/>
      <c r="O826" s="47"/>
      <c r="P826" s="47"/>
      <c r="Q826" s="47"/>
      <c r="R826" s="47"/>
      <c r="S826" s="47"/>
      <c r="T826" s="38"/>
    </row>
    <row r="827" spans="1:20" s="72" customFormat="1" ht="22.5" customHeight="1">
      <c r="A827" s="236"/>
      <c r="B827" s="224" t="s">
        <v>546</v>
      </c>
      <c r="C827" s="87" t="s">
        <v>23</v>
      </c>
      <c r="D827" s="64" t="s">
        <v>368</v>
      </c>
      <c r="E827" s="64" t="s">
        <v>76</v>
      </c>
      <c r="F827" s="64" t="s">
        <v>875</v>
      </c>
      <c r="G827" s="64"/>
      <c r="H827" s="78">
        <f>H829</f>
        <v>908.4</v>
      </c>
      <c r="I827" s="78">
        <f aca="true" t="shared" si="325" ref="I827:S827">I829</f>
        <v>908.4</v>
      </c>
      <c r="J827" s="78">
        <f t="shared" si="325"/>
        <v>291.3</v>
      </c>
      <c r="K827" s="78">
        <f t="shared" si="325"/>
        <v>0</v>
      </c>
      <c r="L827" s="109">
        <f t="shared" si="325"/>
        <v>832.23</v>
      </c>
      <c r="M827" s="109">
        <f t="shared" si="325"/>
        <v>832.23</v>
      </c>
      <c r="N827" s="109">
        <f t="shared" si="325"/>
        <v>832.23</v>
      </c>
      <c r="O827" s="109">
        <f t="shared" si="325"/>
        <v>832.23</v>
      </c>
      <c r="P827" s="109">
        <f t="shared" si="325"/>
        <v>832.23</v>
      </c>
      <c r="Q827" s="109">
        <f t="shared" si="325"/>
        <v>832.23</v>
      </c>
      <c r="R827" s="109">
        <f t="shared" si="325"/>
        <v>184.1</v>
      </c>
      <c r="S827" s="109">
        <f t="shared" si="325"/>
        <v>184.1</v>
      </c>
      <c r="T827" s="38"/>
    </row>
    <row r="828" spans="1:20" s="72" customFormat="1" ht="22.5">
      <c r="A828" s="237"/>
      <c r="B828" s="225"/>
      <c r="C828" s="87" t="s">
        <v>36</v>
      </c>
      <c r="D828" s="64"/>
      <c r="E828" s="64"/>
      <c r="F828" s="64"/>
      <c r="G828" s="64"/>
      <c r="H828" s="78"/>
      <c r="I828" s="78"/>
      <c r="J828" s="38"/>
      <c r="K828" s="38"/>
      <c r="L828" s="47"/>
      <c r="M828" s="47"/>
      <c r="N828" s="47"/>
      <c r="O828" s="47"/>
      <c r="P828" s="47"/>
      <c r="Q828" s="47"/>
      <c r="R828" s="47"/>
      <c r="S828" s="47"/>
      <c r="T828" s="38"/>
    </row>
    <row r="829" spans="1:20" s="72" customFormat="1" ht="33.75">
      <c r="A829" s="238"/>
      <c r="B829" s="235"/>
      <c r="C829" s="87" t="s">
        <v>379</v>
      </c>
      <c r="D829" s="64" t="s">
        <v>368</v>
      </c>
      <c r="E829" s="64" t="s">
        <v>76</v>
      </c>
      <c r="F829" s="64" t="s">
        <v>875</v>
      </c>
      <c r="G829" s="64" t="s">
        <v>440</v>
      </c>
      <c r="H829" s="78">
        <v>908.4</v>
      </c>
      <c r="I829" s="78">
        <v>908.4</v>
      </c>
      <c r="J829" s="38">
        <v>291.3</v>
      </c>
      <c r="K829" s="38">
        <v>0</v>
      </c>
      <c r="L829" s="47">
        <v>832.23</v>
      </c>
      <c r="M829" s="47">
        <v>832.23</v>
      </c>
      <c r="N829" s="47">
        <v>832.23</v>
      </c>
      <c r="O829" s="47">
        <v>832.23</v>
      </c>
      <c r="P829" s="47">
        <v>832.23</v>
      </c>
      <c r="Q829" s="47">
        <v>832.23</v>
      </c>
      <c r="R829" s="47">
        <v>184.1</v>
      </c>
      <c r="S829" s="47">
        <v>184.1</v>
      </c>
      <c r="T829" s="38"/>
    </row>
    <row r="830" spans="1:20" s="72" customFormat="1" ht="22.5">
      <c r="A830" s="269" t="s">
        <v>510</v>
      </c>
      <c r="B830" s="224" t="s">
        <v>511</v>
      </c>
      <c r="C830" s="86" t="s">
        <v>23</v>
      </c>
      <c r="D830" s="125"/>
      <c r="E830" s="125"/>
      <c r="F830" s="125"/>
      <c r="G830" s="125"/>
      <c r="H830" s="78">
        <f>H832</f>
        <v>28.5</v>
      </c>
      <c r="I830" s="78">
        <f aca="true" t="shared" si="326" ref="I830:R830">I832</f>
        <v>28.5</v>
      </c>
      <c r="J830" s="78">
        <f t="shared" si="326"/>
        <v>75</v>
      </c>
      <c r="K830" s="78">
        <f t="shared" si="326"/>
        <v>0</v>
      </c>
      <c r="L830" s="109">
        <f t="shared" si="326"/>
        <v>75</v>
      </c>
      <c r="M830" s="109">
        <f t="shared" si="326"/>
        <v>2.72</v>
      </c>
      <c r="N830" s="109">
        <f t="shared" si="326"/>
        <v>75</v>
      </c>
      <c r="O830" s="109">
        <f t="shared" si="326"/>
        <v>19.09</v>
      </c>
      <c r="P830" s="109">
        <f t="shared" si="326"/>
        <v>27.1</v>
      </c>
      <c r="Q830" s="109">
        <f t="shared" si="326"/>
        <v>22.46</v>
      </c>
      <c r="R830" s="109">
        <f t="shared" si="326"/>
        <v>75</v>
      </c>
      <c r="S830" s="109">
        <f>S832</f>
        <v>50</v>
      </c>
      <c r="T830" s="38"/>
    </row>
    <row r="831" spans="1:20" s="72" customFormat="1" ht="22.5">
      <c r="A831" s="230"/>
      <c r="B831" s="225"/>
      <c r="C831" s="86" t="s">
        <v>36</v>
      </c>
      <c r="D831" s="125"/>
      <c r="E831" s="125"/>
      <c r="F831" s="125"/>
      <c r="G831" s="125"/>
      <c r="H831" s="78"/>
      <c r="I831" s="78"/>
      <c r="J831" s="126"/>
      <c r="K831" s="126"/>
      <c r="L831" s="127"/>
      <c r="M831" s="127"/>
      <c r="N831" s="127"/>
      <c r="O831" s="127"/>
      <c r="P831" s="127"/>
      <c r="Q831" s="127"/>
      <c r="R831" s="127"/>
      <c r="S831" s="127"/>
      <c r="T831" s="38"/>
    </row>
    <row r="832" spans="1:20" s="72" customFormat="1" ht="33.75">
      <c r="A832" s="230"/>
      <c r="B832" s="235"/>
      <c r="C832" s="86" t="s">
        <v>379</v>
      </c>
      <c r="D832" s="125" t="s">
        <v>368</v>
      </c>
      <c r="E832" s="125" t="s">
        <v>270</v>
      </c>
      <c r="F832" s="125" t="s">
        <v>270</v>
      </c>
      <c r="G832" s="125" t="s">
        <v>270</v>
      </c>
      <c r="H832" s="78">
        <f>H833</f>
        <v>28.5</v>
      </c>
      <c r="I832" s="78">
        <f aca="true" t="shared" si="327" ref="I832:S832">I833</f>
        <v>28.5</v>
      </c>
      <c r="J832" s="78">
        <f t="shared" si="327"/>
        <v>75</v>
      </c>
      <c r="K832" s="78">
        <f t="shared" si="327"/>
        <v>0</v>
      </c>
      <c r="L832" s="109">
        <f t="shared" si="327"/>
        <v>75</v>
      </c>
      <c r="M832" s="109">
        <f t="shared" si="327"/>
        <v>2.72</v>
      </c>
      <c r="N832" s="109">
        <f t="shared" si="327"/>
        <v>75</v>
      </c>
      <c r="O832" s="109">
        <f t="shared" si="327"/>
        <v>19.09</v>
      </c>
      <c r="P832" s="109">
        <f t="shared" si="327"/>
        <v>27.1</v>
      </c>
      <c r="Q832" s="109">
        <f t="shared" si="327"/>
        <v>22.46</v>
      </c>
      <c r="R832" s="109">
        <f t="shared" si="327"/>
        <v>75</v>
      </c>
      <c r="S832" s="109">
        <f t="shared" si="327"/>
        <v>50</v>
      </c>
      <c r="T832" s="38"/>
    </row>
    <row r="833" spans="1:20" s="72" customFormat="1" ht="22.5">
      <c r="A833" s="239"/>
      <c r="B833" s="224" t="s">
        <v>364</v>
      </c>
      <c r="C833" s="87" t="s">
        <v>23</v>
      </c>
      <c r="D833" s="64" t="s">
        <v>368</v>
      </c>
      <c r="E833" s="64" t="s">
        <v>75</v>
      </c>
      <c r="F833" s="64" t="s">
        <v>441</v>
      </c>
      <c r="G833" s="64"/>
      <c r="H833" s="78">
        <f>H835</f>
        <v>28.5</v>
      </c>
      <c r="I833" s="78">
        <f aca="true" t="shared" si="328" ref="I833:S833">I835</f>
        <v>28.5</v>
      </c>
      <c r="J833" s="78">
        <f t="shared" si="328"/>
        <v>75</v>
      </c>
      <c r="K833" s="78">
        <f t="shared" si="328"/>
        <v>0</v>
      </c>
      <c r="L833" s="109">
        <f t="shared" si="328"/>
        <v>75</v>
      </c>
      <c r="M833" s="109">
        <f t="shared" si="328"/>
        <v>2.72</v>
      </c>
      <c r="N833" s="109">
        <f t="shared" si="328"/>
        <v>75</v>
      </c>
      <c r="O833" s="109">
        <f t="shared" si="328"/>
        <v>19.09</v>
      </c>
      <c r="P833" s="109">
        <f t="shared" si="328"/>
        <v>27.1</v>
      </c>
      <c r="Q833" s="109">
        <f t="shared" si="328"/>
        <v>22.46</v>
      </c>
      <c r="R833" s="109">
        <f t="shared" si="328"/>
        <v>75</v>
      </c>
      <c r="S833" s="109">
        <f t="shared" si="328"/>
        <v>50</v>
      </c>
      <c r="T833" s="38"/>
    </row>
    <row r="834" spans="1:20" s="72" customFormat="1" ht="22.5">
      <c r="A834" s="239"/>
      <c r="B834" s="225"/>
      <c r="C834" s="87" t="s">
        <v>36</v>
      </c>
      <c r="D834" s="64"/>
      <c r="E834" s="64"/>
      <c r="F834" s="64"/>
      <c r="G834" s="64"/>
      <c r="H834" s="78"/>
      <c r="I834" s="78"/>
      <c r="J834" s="38"/>
      <c r="K834" s="38"/>
      <c r="L834" s="47"/>
      <c r="M834" s="47"/>
      <c r="N834" s="127"/>
      <c r="O834" s="47"/>
      <c r="P834" s="47"/>
      <c r="Q834" s="47"/>
      <c r="R834" s="47"/>
      <c r="S834" s="47"/>
      <c r="T834" s="38"/>
    </row>
    <row r="835" spans="1:20" s="72" customFormat="1" ht="33.75">
      <c r="A835" s="239"/>
      <c r="B835" s="235"/>
      <c r="C835" s="87" t="s">
        <v>379</v>
      </c>
      <c r="D835" s="64" t="s">
        <v>368</v>
      </c>
      <c r="E835" s="64" t="s">
        <v>75</v>
      </c>
      <c r="F835" s="64" t="s">
        <v>441</v>
      </c>
      <c r="G835" s="64" t="s">
        <v>372</v>
      </c>
      <c r="H835" s="78">
        <v>28.5</v>
      </c>
      <c r="I835" s="78">
        <v>28.5</v>
      </c>
      <c r="J835" s="38">
        <v>75</v>
      </c>
      <c r="K835" s="38">
        <v>0</v>
      </c>
      <c r="L835" s="47">
        <v>75</v>
      </c>
      <c r="M835" s="47">
        <v>2.72</v>
      </c>
      <c r="N835" s="127">
        <v>75</v>
      </c>
      <c r="O835" s="47">
        <v>19.09</v>
      </c>
      <c r="P835" s="47">
        <v>27.1</v>
      </c>
      <c r="Q835" s="47">
        <v>22.46</v>
      </c>
      <c r="R835" s="47">
        <v>75</v>
      </c>
      <c r="S835" s="47">
        <v>50</v>
      </c>
      <c r="T835" s="38"/>
    </row>
    <row r="836" spans="1:20" s="72" customFormat="1" ht="21" customHeight="1">
      <c r="A836" s="270" t="s">
        <v>40</v>
      </c>
      <c r="B836" s="273" t="s">
        <v>824</v>
      </c>
      <c r="C836" s="85" t="s">
        <v>23</v>
      </c>
      <c r="D836" s="139"/>
      <c r="E836" s="140"/>
      <c r="F836" s="140"/>
      <c r="G836" s="64"/>
      <c r="H836" s="131">
        <f>H838</f>
        <v>26801</v>
      </c>
      <c r="I836" s="131">
        <f aca="true" t="shared" si="329" ref="I836:S836">I838</f>
        <v>26165.1</v>
      </c>
      <c r="J836" s="131">
        <f t="shared" si="329"/>
        <v>20397.1</v>
      </c>
      <c r="K836" s="131">
        <f t="shared" si="329"/>
        <v>2132.5</v>
      </c>
      <c r="L836" s="131">
        <f t="shared" si="329"/>
        <v>22337.1</v>
      </c>
      <c r="M836" s="131">
        <f t="shared" si="329"/>
        <v>6525.599999999999</v>
      </c>
      <c r="N836" s="131">
        <f t="shared" si="329"/>
        <v>21237.1</v>
      </c>
      <c r="O836" s="131">
        <f t="shared" si="329"/>
        <v>12602.800000000001</v>
      </c>
      <c r="P836" s="131">
        <f t="shared" si="329"/>
        <v>20243.1</v>
      </c>
      <c r="Q836" s="131">
        <f t="shared" si="329"/>
        <v>17064.199999999997</v>
      </c>
      <c r="R836" s="131">
        <f t="shared" si="329"/>
        <v>21562.5</v>
      </c>
      <c r="S836" s="131">
        <f t="shared" si="329"/>
        <v>17062.5</v>
      </c>
      <c r="T836" s="38"/>
    </row>
    <row r="837" spans="1:20" s="72" customFormat="1" ht="21">
      <c r="A837" s="271"/>
      <c r="B837" s="274"/>
      <c r="C837" s="85" t="s">
        <v>36</v>
      </c>
      <c r="D837" s="139"/>
      <c r="E837" s="140"/>
      <c r="F837" s="140"/>
      <c r="G837" s="64"/>
      <c r="H837" s="78"/>
      <c r="I837" s="78"/>
      <c r="J837" s="76"/>
      <c r="K837" s="76"/>
      <c r="L837" s="115"/>
      <c r="M837" s="114"/>
      <c r="N837" s="114"/>
      <c r="O837" s="114"/>
      <c r="P837" s="114"/>
      <c r="Q837" s="114"/>
      <c r="R837" s="114"/>
      <c r="S837" s="114"/>
      <c r="T837" s="38"/>
    </row>
    <row r="838" spans="1:20" s="72" customFormat="1" ht="31.5">
      <c r="A838" s="272"/>
      <c r="B838" s="275"/>
      <c r="C838" s="85" t="s">
        <v>379</v>
      </c>
      <c r="D838" s="139" t="s">
        <v>368</v>
      </c>
      <c r="E838" s="139" t="s">
        <v>270</v>
      </c>
      <c r="F838" s="139" t="s">
        <v>270</v>
      </c>
      <c r="G838" s="124" t="s">
        <v>270</v>
      </c>
      <c r="H838" s="131">
        <f>H839+H858+H861+H873</f>
        <v>26801</v>
      </c>
      <c r="I838" s="131">
        <f aca="true" t="shared" si="330" ref="I838:S838">I839+I858+I861+I873</f>
        <v>26165.1</v>
      </c>
      <c r="J838" s="131">
        <f t="shared" si="330"/>
        <v>20397.1</v>
      </c>
      <c r="K838" s="131">
        <f t="shared" si="330"/>
        <v>2132.5</v>
      </c>
      <c r="L838" s="131">
        <f t="shared" si="330"/>
        <v>22337.1</v>
      </c>
      <c r="M838" s="131">
        <f t="shared" si="330"/>
        <v>6525.599999999999</v>
      </c>
      <c r="N838" s="131">
        <f t="shared" si="330"/>
        <v>21237.1</v>
      </c>
      <c r="O838" s="131">
        <f t="shared" si="330"/>
        <v>12602.800000000001</v>
      </c>
      <c r="P838" s="131">
        <f t="shared" si="330"/>
        <v>20243.1</v>
      </c>
      <c r="Q838" s="131">
        <f t="shared" si="330"/>
        <v>17064.199999999997</v>
      </c>
      <c r="R838" s="131">
        <f t="shared" si="330"/>
        <v>21562.5</v>
      </c>
      <c r="S838" s="131">
        <f t="shared" si="330"/>
        <v>17062.5</v>
      </c>
      <c r="T838" s="38"/>
    </row>
    <row r="839" spans="1:20" s="72" customFormat="1" ht="22.5" customHeight="1">
      <c r="A839" s="276" t="s">
        <v>533</v>
      </c>
      <c r="B839" s="256" t="s">
        <v>534</v>
      </c>
      <c r="C839" s="86" t="s">
        <v>23</v>
      </c>
      <c r="D839" s="141"/>
      <c r="E839" s="141"/>
      <c r="F839" s="141"/>
      <c r="G839" s="64"/>
      <c r="H839" s="78">
        <f>H841</f>
        <v>10361.1</v>
      </c>
      <c r="I839" s="78">
        <f aca="true" t="shared" si="331" ref="I839:S839">I841</f>
        <v>10063</v>
      </c>
      <c r="J839" s="78">
        <f t="shared" si="331"/>
        <v>20</v>
      </c>
      <c r="K839" s="78">
        <f t="shared" si="331"/>
        <v>0</v>
      </c>
      <c r="L839" s="78">
        <f t="shared" si="331"/>
        <v>4110</v>
      </c>
      <c r="M839" s="78">
        <f t="shared" si="331"/>
        <v>0</v>
      </c>
      <c r="N839" s="78">
        <f t="shared" si="331"/>
        <v>3010</v>
      </c>
      <c r="O839" s="78">
        <f t="shared" si="331"/>
        <v>0</v>
      </c>
      <c r="P839" s="78">
        <f t="shared" si="331"/>
        <v>4390</v>
      </c>
      <c r="Q839" s="78">
        <f t="shared" si="331"/>
        <v>1333</v>
      </c>
      <c r="R839" s="78">
        <f t="shared" si="331"/>
        <v>20</v>
      </c>
      <c r="S839" s="78">
        <f t="shared" si="331"/>
        <v>20</v>
      </c>
      <c r="T839" s="38"/>
    </row>
    <row r="840" spans="1:20" s="72" customFormat="1" ht="22.5">
      <c r="A840" s="276"/>
      <c r="B840" s="257"/>
      <c r="C840" s="86" t="s">
        <v>36</v>
      </c>
      <c r="D840" s="141"/>
      <c r="E840" s="141"/>
      <c r="F840" s="141"/>
      <c r="G840" s="64"/>
      <c r="H840" s="38"/>
      <c r="I840" s="38"/>
      <c r="J840" s="126"/>
      <c r="K840" s="126"/>
      <c r="L840" s="135"/>
      <c r="M840" s="127"/>
      <c r="N840" s="135"/>
      <c r="O840" s="127"/>
      <c r="P840" s="127"/>
      <c r="Q840" s="127"/>
      <c r="R840" s="127"/>
      <c r="S840" s="127"/>
      <c r="T840" s="38"/>
    </row>
    <row r="841" spans="1:20" s="72" customFormat="1" ht="33.75">
      <c r="A841" s="276"/>
      <c r="B841" s="258"/>
      <c r="C841" s="86" t="s">
        <v>379</v>
      </c>
      <c r="D841" s="141" t="s">
        <v>368</v>
      </c>
      <c r="E841" s="141" t="s">
        <v>270</v>
      </c>
      <c r="F841" s="141" t="s">
        <v>270</v>
      </c>
      <c r="G841" s="64" t="s">
        <v>270</v>
      </c>
      <c r="H841" s="38">
        <f>H842+H846+H851+H855</f>
        <v>10361.1</v>
      </c>
      <c r="I841" s="38">
        <f aca="true" t="shared" si="332" ref="I841:S841">I842+I846+I851+I855</f>
        <v>10063</v>
      </c>
      <c r="J841" s="38">
        <f t="shared" si="332"/>
        <v>20</v>
      </c>
      <c r="K841" s="38">
        <f t="shared" si="332"/>
        <v>0</v>
      </c>
      <c r="L841" s="38">
        <f t="shared" si="332"/>
        <v>4110</v>
      </c>
      <c r="M841" s="38">
        <f t="shared" si="332"/>
        <v>0</v>
      </c>
      <c r="N841" s="38">
        <f t="shared" si="332"/>
        <v>3010</v>
      </c>
      <c r="O841" s="38">
        <f t="shared" si="332"/>
        <v>0</v>
      </c>
      <c r="P841" s="38">
        <f t="shared" si="332"/>
        <v>4390</v>
      </c>
      <c r="Q841" s="38">
        <f t="shared" si="332"/>
        <v>1333</v>
      </c>
      <c r="R841" s="38">
        <f t="shared" si="332"/>
        <v>20</v>
      </c>
      <c r="S841" s="38">
        <f t="shared" si="332"/>
        <v>20</v>
      </c>
      <c r="T841" s="38"/>
    </row>
    <row r="842" spans="1:20" s="72" customFormat="1" ht="39" customHeight="1">
      <c r="A842" s="239"/>
      <c r="B842" s="224" t="s">
        <v>966</v>
      </c>
      <c r="C842" s="87" t="s">
        <v>23</v>
      </c>
      <c r="D842" s="140" t="s">
        <v>368</v>
      </c>
      <c r="E842" s="140" t="s">
        <v>442</v>
      </c>
      <c r="F842" s="140" t="s">
        <v>569</v>
      </c>
      <c r="G842" s="64"/>
      <c r="H842" s="38">
        <f>SUM(H844:H845)</f>
        <v>47.699999999999996</v>
      </c>
      <c r="I842" s="38">
        <f aca="true" t="shared" si="333" ref="I842:S842">SUM(I844:I845)</f>
        <v>46.8</v>
      </c>
      <c r="J842" s="38">
        <f t="shared" si="333"/>
        <v>20</v>
      </c>
      <c r="K842" s="38">
        <f t="shared" si="333"/>
        <v>0</v>
      </c>
      <c r="L842" s="47">
        <f t="shared" si="333"/>
        <v>20</v>
      </c>
      <c r="M842" s="47">
        <f t="shared" si="333"/>
        <v>0</v>
      </c>
      <c r="N842" s="47">
        <f t="shared" si="333"/>
        <v>20</v>
      </c>
      <c r="O842" s="47">
        <f t="shared" si="333"/>
        <v>0</v>
      </c>
      <c r="P842" s="47">
        <f t="shared" si="333"/>
        <v>0</v>
      </c>
      <c r="Q842" s="47">
        <f t="shared" si="333"/>
        <v>0</v>
      </c>
      <c r="R842" s="47">
        <f t="shared" si="333"/>
        <v>20</v>
      </c>
      <c r="S842" s="47">
        <f t="shared" si="333"/>
        <v>20</v>
      </c>
      <c r="T842" s="38"/>
    </row>
    <row r="843" spans="1:20" s="72" customFormat="1" ht="25.5" customHeight="1">
      <c r="A843" s="239"/>
      <c r="B843" s="225"/>
      <c r="C843" s="87" t="s">
        <v>36</v>
      </c>
      <c r="D843" s="140"/>
      <c r="E843" s="140"/>
      <c r="F843" s="140"/>
      <c r="G843" s="64"/>
      <c r="H843" s="38"/>
      <c r="I843" s="38"/>
      <c r="J843" s="38"/>
      <c r="K843" s="38"/>
      <c r="L843" s="47"/>
      <c r="M843" s="47"/>
      <c r="N843" s="47"/>
      <c r="O843" s="47"/>
      <c r="P843" s="47"/>
      <c r="Q843" s="47"/>
      <c r="R843" s="127"/>
      <c r="S843" s="127"/>
      <c r="T843" s="38"/>
    </row>
    <row r="844" spans="1:20" s="72" customFormat="1" ht="48" customHeight="1">
      <c r="A844" s="239"/>
      <c r="B844" s="225"/>
      <c r="C844" s="232" t="s">
        <v>379</v>
      </c>
      <c r="D844" s="243" t="s">
        <v>368</v>
      </c>
      <c r="E844" s="243" t="s">
        <v>442</v>
      </c>
      <c r="F844" s="243" t="s">
        <v>569</v>
      </c>
      <c r="G844" s="64" t="s">
        <v>373</v>
      </c>
      <c r="H844" s="38">
        <v>45.8</v>
      </c>
      <c r="I844" s="38">
        <v>45.8</v>
      </c>
      <c r="J844" s="38">
        <v>20</v>
      </c>
      <c r="K844" s="38"/>
      <c r="L844" s="47">
        <v>20</v>
      </c>
      <c r="M844" s="47"/>
      <c r="N844" s="47">
        <v>20</v>
      </c>
      <c r="O844" s="47"/>
      <c r="P844" s="47"/>
      <c r="Q844" s="47"/>
      <c r="R844" s="47">
        <v>20</v>
      </c>
      <c r="S844" s="47">
        <v>20</v>
      </c>
      <c r="T844" s="38"/>
    </row>
    <row r="845" spans="1:20" s="72" customFormat="1" ht="45.75" customHeight="1">
      <c r="A845" s="239"/>
      <c r="B845" s="225"/>
      <c r="C845" s="233"/>
      <c r="D845" s="245"/>
      <c r="E845" s="245"/>
      <c r="F845" s="245"/>
      <c r="G845" s="64" t="s">
        <v>372</v>
      </c>
      <c r="H845" s="38">
        <v>1.9</v>
      </c>
      <c r="I845" s="38">
        <v>1</v>
      </c>
      <c r="J845" s="38"/>
      <c r="K845" s="38"/>
      <c r="L845" s="47"/>
      <c r="M845" s="47"/>
      <c r="N845" s="47"/>
      <c r="O845" s="47"/>
      <c r="P845" s="47"/>
      <c r="Q845" s="47"/>
      <c r="R845" s="127"/>
      <c r="S845" s="127"/>
      <c r="T845" s="38"/>
    </row>
    <row r="846" spans="1:20" s="72" customFormat="1" ht="35.25" customHeight="1">
      <c r="A846" s="239"/>
      <c r="B846" s="224" t="s">
        <v>850</v>
      </c>
      <c r="C846" s="87" t="s">
        <v>23</v>
      </c>
      <c r="D846" s="140" t="s">
        <v>368</v>
      </c>
      <c r="E846" s="140" t="s">
        <v>442</v>
      </c>
      <c r="F846" s="140" t="s">
        <v>662</v>
      </c>
      <c r="G846" s="64"/>
      <c r="H846" s="38">
        <f>SUM(H848:H850)</f>
        <v>10120.4</v>
      </c>
      <c r="I846" s="38">
        <f aca="true" t="shared" si="334" ref="I846:S846">SUM(I848:I850)</f>
        <v>10016.2</v>
      </c>
      <c r="J846" s="38">
        <f t="shared" si="334"/>
        <v>0</v>
      </c>
      <c r="K846" s="38">
        <f t="shared" si="334"/>
        <v>0</v>
      </c>
      <c r="L846" s="38">
        <f t="shared" si="334"/>
        <v>2990</v>
      </c>
      <c r="M846" s="38">
        <f t="shared" si="334"/>
        <v>0</v>
      </c>
      <c r="N846" s="38">
        <f t="shared" si="334"/>
        <v>2990</v>
      </c>
      <c r="O846" s="38">
        <f t="shared" si="334"/>
        <v>0</v>
      </c>
      <c r="P846" s="38">
        <f t="shared" si="334"/>
        <v>2990</v>
      </c>
      <c r="Q846" s="38">
        <f t="shared" si="334"/>
        <v>0</v>
      </c>
      <c r="R846" s="38">
        <f t="shared" si="334"/>
        <v>0</v>
      </c>
      <c r="S846" s="38">
        <f t="shared" si="334"/>
        <v>0</v>
      </c>
      <c r="T846" s="38"/>
    </row>
    <row r="847" spans="1:20" s="72" customFormat="1" ht="27.75" customHeight="1">
      <c r="A847" s="239"/>
      <c r="B847" s="225"/>
      <c r="C847" s="87" t="s">
        <v>36</v>
      </c>
      <c r="D847" s="140"/>
      <c r="E847" s="140"/>
      <c r="F847" s="140"/>
      <c r="G847" s="64"/>
      <c r="H847" s="38"/>
      <c r="I847" s="38"/>
      <c r="J847" s="38"/>
      <c r="K847" s="38"/>
      <c r="L847" s="47"/>
      <c r="M847" s="47"/>
      <c r="N847" s="47"/>
      <c r="O847" s="47"/>
      <c r="P847" s="47"/>
      <c r="Q847" s="47"/>
      <c r="R847" s="127"/>
      <c r="S847" s="127"/>
      <c r="T847" s="38"/>
    </row>
    <row r="848" spans="1:20" s="72" customFormat="1" ht="40.5" customHeight="1">
      <c r="A848" s="239"/>
      <c r="B848" s="225"/>
      <c r="C848" s="232" t="s">
        <v>379</v>
      </c>
      <c r="D848" s="243" t="s">
        <v>368</v>
      </c>
      <c r="E848" s="243" t="s">
        <v>442</v>
      </c>
      <c r="F848" s="243" t="s">
        <v>662</v>
      </c>
      <c r="G848" s="64" t="s">
        <v>373</v>
      </c>
      <c r="H848" s="38">
        <v>3820.4</v>
      </c>
      <c r="I848" s="38">
        <v>3820.4</v>
      </c>
      <c r="J848" s="38"/>
      <c r="K848" s="38"/>
      <c r="L848" s="47"/>
      <c r="M848" s="47"/>
      <c r="N848" s="47"/>
      <c r="O848" s="47"/>
      <c r="P848" s="47"/>
      <c r="Q848" s="47"/>
      <c r="R848" s="127"/>
      <c r="S848" s="127"/>
      <c r="T848" s="38"/>
    </row>
    <row r="849" spans="1:20" s="72" customFormat="1" ht="33.75" customHeight="1">
      <c r="A849" s="239"/>
      <c r="B849" s="225"/>
      <c r="C849" s="233"/>
      <c r="D849" s="245"/>
      <c r="E849" s="245"/>
      <c r="F849" s="245"/>
      <c r="G849" s="64" t="s">
        <v>372</v>
      </c>
      <c r="H849" s="38">
        <v>154.6</v>
      </c>
      <c r="I849" s="38">
        <v>84.9</v>
      </c>
      <c r="J849" s="38"/>
      <c r="K849" s="38"/>
      <c r="L849" s="47"/>
      <c r="M849" s="47"/>
      <c r="N849" s="47"/>
      <c r="O849" s="47"/>
      <c r="P849" s="47"/>
      <c r="Q849" s="47"/>
      <c r="R849" s="127"/>
      <c r="S849" s="127"/>
      <c r="T849" s="38"/>
    </row>
    <row r="850" spans="1:20" s="72" customFormat="1" ht="33.75" customHeight="1">
      <c r="A850" s="239"/>
      <c r="B850" s="235"/>
      <c r="C850" s="234"/>
      <c r="D850" s="244"/>
      <c r="E850" s="244"/>
      <c r="F850" s="244"/>
      <c r="G850" s="64" t="s">
        <v>426</v>
      </c>
      <c r="H850" s="38">
        <v>6145.4</v>
      </c>
      <c r="I850" s="38">
        <v>6110.9</v>
      </c>
      <c r="J850" s="38"/>
      <c r="K850" s="38"/>
      <c r="L850" s="47">
        <v>2990</v>
      </c>
      <c r="M850" s="47"/>
      <c r="N850" s="47">
        <v>2990</v>
      </c>
      <c r="O850" s="47"/>
      <c r="P850" s="47">
        <v>2990</v>
      </c>
      <c r="Q850" s="47"/>
      <c r="R850" s="127"/>
      <c r="S850" s="127"/>
      <c r="T850" s="38"/>
    </row>
    <row r="851" spans="1:20" s="72" customFormat="1" ht="22.5">
      <c r="A851" s="239"/>
      <c r="B851" s="224" t="s">
        <v>632</v>
      </c>
      <c r="C851" s="87" t="s">
        <v>23</v>
      </c>
      <c r="D851" s="140" t="s">
        <v>368</v>
      </c>
      <c r="E851" s="140" t="s">
        <v>442</v>
      </c>
      <c r="F851" s="140" t="s">
        <v>851</v>
      </c>
      <c r="G851" s="64"/>
      <c r="H851" s="38">
        <f>SUM(H853:H854)</f>
        <v>193</v>
      </c>
      <c r="I851" s="38">
        <f aca="true" t="shared" si="335" ref="I851:S851">SUM(I853:I854)</f>
        <v>0</v>
      </c>
      <c r="J851" s="38">
        <f t="shared" si="335"/>
        <v>0</v>
      </c>
      <c r="K851" s="38">
        <f t="shared" si="335"/>
        <v>0</v>
      </c>
      <c r="L851" s="38">
        <f t="shared" si="335"/>
        <v>1100</v>
      </c>
      <c r="M851" s="38">
        <f t="shared" si="335"/>
        <v>0</v>
      </c>
      <c r="N851" s="38">
        <f t="shared" si="335"/>
        <v>0</v>
      </c>
      <c r="O851" s="38">
        <f t="shared" si="335"/>
        <v>0</v>
      </c>
      <c r="P851" s="38">
        <f t="shared" si="335"/>
        <v>1100</v>
      </c>
      <c r="Q851" s="38">
        <f t="shared" si="335"/>
        <v>1033.5</v>
      </c>
      <c r="R851" s="38">
        <f t="shared" si="335"/>
        <v>0</v>
      </c>
      <c r="S851" s="38">
        <f t="shared" si="335"/>
        <v>0</v>
      </c>
      <c r="T851" s="38"/>
    </row>
    <row r="852" spans="1:20" s="72" customFormat="1" ht="22.5">
      <c r="A852" s="239"/>
      <c r="B852" s="225"/>
      <c r="C852" s="87" t="s">
        <v>36</v>
      </c>
      <c r="D852" s="140"/>
      <c r="E852" s="140"/>
      <c r="F852" s="140"/>
      <c r="G852" s="64"/>
      <c r="H852" s="38"/>
      <c r="I852" s="38"/>
      <c r="J852" s="38"/>
      <c r="K852" s="38"/>
      <c r="L852" s="47"/>
      <c r="M852" s="47"/>
      <c r="N852" s="47"/>
      <c r="O852" s="47"/>
      <c r="P852" s="47">
        <v>0</v>
      </c>
      <c r="Q852" s="47"/>
      <c r="R852" s="47"/>
      <c r="S852" s="47"/>
      <c r="T852" s="38"/>
    </row>
    <row r="853" spans="1:20" s="72" customFormat="1" ht="33.75" customHeight="1">
      <c r="A853" s="239"/>
      <c r="B853" s="225"/>
      <c r="C853" s="232" t="s">
        <v>379</v>
      </c>
      <c r="D853" s="243" t="s">
        <v>368</v>
      </c>
      <c r="E853" s="243" t="s">
        <v>442</v>
      </c>
      <c r="F853" s="243" t="s">
        <v>851</v>
      </c>
      <c r="G853" s="64" t="s">
        <v>373</v>
      </c>
      <c r="H853" s="38">
        <v>193</v>
      </c>
      <c r="I853" s="38"/>
      <c r="J853" s="38"/>
      <c r="K853" s="38"/>
      <c r="L853" s="47"/>
      <c r="M853" s="47"/>
      <c r="N853" s="47"/>
      <c r="O853" s="47"/>
      <c r="P853" s="47"/>
      <c r="Q853" s="47"/>
      <c r="R853" s="47"/>
      <c r="S853" s="47"/>
      <c r="T853" s="38"/>
    </row>
    <row r="854" spans="1:20" s="72" customFormat="1" ht="33.75" customHeight="1">
      <c r="A854" s="239"/>
      <c r="B854" s="235"/>
      <c r="C854" s="234"/>
      <c r="D854" s="244"/>
      <c r="E854" s="244"/>
      <c r="F854" s="244"/>
      <c r="G854" s="64" t="s">
        <v>372</v>
      </c>
      <c r="H854" s="38"/>
      <c r="I854" s="38"/>
      <c r="J854" s="38"/>
      <c r="K854" s="38"/>
      <c r="L854" s="47">
        <v>1100</v>
      </c>
      <c r="M854" s="47"/>
      <c r="N854" s="47"/>
      <c r="O854" s="47"/>
      <c r="P854" s="47">
        <v>1100</v>
      </c>
      <c r="Q854" s="47">
        <v>1033.5</v>
      </c>
      <c r="R854" s="47"/>
      <c r="S854" s="47"/>
      <c r="T854" s="38"/>
    </row>
    <row r="855" spans="1:20" s="72" customFormat="1" ht="22.5">
      <c r="A855" s="239"/>
      <c r="B855" s="224" t="s">
        <v>967</v>
      </c>
      <c r="C855" s="87" t="s">
        <v>23</v>
      </c>
      <c r="D855" s="140" t="s">
        <v>368</v>
      </c>
      <c r="E855" s="140" t="s">
        <v>442</v>
      </c>
      <c r="F855" s="140" t="s">
        <v>968</v>
      </c>
      <c r="G855" s="64"/>
      <c r="H855" s="38">
        <f aca="true" t="shared" si="336" ref="H855:S855">SUM(H857:H857)</f>
        <v>0</v>
      </c>
      <c r="I855" s="38">
        <f t="shared" si="336"/>
        <v>0</v>
      </c>
      <c r="J855" s="38">
        <f t="shared" si="336"/>
        <v>0</v>
      </c>
      <c r="K855" s="38">
        <f t="shared" si="336"/>
        <v>0</v>
      </c>
      <c r="L855" s="38">
        <f t="shared" si="336"/>
        <v>0</v>
      </c>
      <c r="M855" s="38">
        <f t="shared" si="336"/>
        <v>0</v>
      </c>
      <c r="N855" s="38">
        <f t="shared" si="336"/>
        <v>0</v>
      </c>
      <c r="O855" s="38">
        <f t="shared" si="336"/>
        <v>0</v>
      </c>
      <c r="P855" s="38">
        <f t="shared" si="336"/>
        <v>300</v>
      </c>
      <c r="Q855" s="38">
        <f t="shared" si="336"/>
        <v>299.5</v>
      </c>
      <c r="R855" s="38">
        <f t="shared" si="336"/>
        <v>0</v>
      </c>
      <c r="S855" s="38">
        <f t="shared" si="336"/>
        <v>0</v>
      </c>
      <c r="T855" s="38"/>
    </row>
    <row r="856" spans="1:20" s="72" customFormat="1" ht="22.5">
      <c r="A856" s="239"/>
      <c r="B856" s="225"/>
      <c r="C856" s="87" t="s">
        <v>36</v>
      </c>
      <c r="D856" s="140"/>
      <c r="E856" s="140"/>
      <c r="F856" s="140"/>
      <c r="G856" s="64"/>
      <c r="H856" s="38"/>
      <c r="I856" s="38"/>
      <c r="J856" s="38"/>
      <c r="K856" s="38"/>
      <c r="L856" s="47"/>
      <c r="M856" s="47"/>
      <c r="N856" s="47"/>
      <c r="O856" s="47"/>
      <c r="P856" s="47"/>
      <c r="Q856" s="47"/>
      <c r="R856" s="47"/>
      <c r="S856" s="47"/>
      <c r="T856" s="38"/>
    </row>
    <row r="857" spans="1:20" s="72" customFormat="1" ht="33.75" customHeight="1">
      <c r="A857" s="239"/>
      <c r="B857" s="225"/>
      <c r="C857" s="82" t="s">
        <v>379</v>
      </c>
      <c r="D857" s="142" t="s">
        <v>368</v>
      </c>
      <c r="E857" s="142" t="s">
        <v>442</v>
      </c>
      <c r="F857" s="142" t="s">
        <v>968</v>
      </c>
      <c r="G857" s="64" t="s">
        <v>372</v>
      </c>
      <c r="H857" s="38"/>
      <c r="I857" s="38"/>
      <c r="J857" s="38"/>
      <c r="K857" s="38"/>
      <c r="L857" s="47"/>
      <c r="M857" s="47"/>
      <c r="N857" s="47"/>
      <c r="O857" s="47"/>
      <c r="P857" s="47">
        <v>300</v>
      </c>
      <c r="Q857" s="47">
        <v>299.5</v>
      </c>
      <c r="R857" s="47"/>
      <c r="S857" s="47"/>
      <c r="T857" s="38"/>
    </row>
    <row r="858" spans="1:20" s="72" customFormat="1" ht="24" customHeight="1">
      <c r="A858" s="269" t="s">
        <v>535</v>
      </c>
      <c r="B858" s="256" t="s">
        <v>536</v>
      </c>
      <c r="C858" s="87" t="s">
        <v>23</v>
      </c>
      <c r="D858" s="141"/>
      <c r="E858" s="141"/>
      <c r="F858" s="141"/>
      <c r="G858" s="64"/>
      <c r="H858" s="38">
        <f>H860</f>
        <v>0</v>
      </c>
      <c r="I858" s="38">
        <f aca="true" t="shared" si="337" ref="I858:S858">I860</f>
        <v>0</v>
      </c>
      <c r="J858" s="38">
        <f t="shared" si="337"/>
        <v>0</v>
      </c>
      <c r="K858" s="38">
        <f t="shared" si="337"/>
        <v>0</v>
      </c>
      <c r="L858" s="47">
        <f t="shared" si="337"/>
        <v>0</v>
      </c>
      <c r="M858" s="47">
        <f t="shared" si="337"/>
        <v>0</v>
      </c>
      <c r="N858" s="47">
        <f t="shared" si="337"/>
        <v>0</v>
      </c>
      <c r="O858" s="47">
        <f t="shared" si="337"/>
        <v>0</v>
      </c>
      <c r="P858" s="47">
        <f t="shared" si="337"/>
        <v>0</v>
      </c>
      <c r="Q858" s="47">
        <f t="shared" si="337"/>
        <v>0</v>
      </c>
      <c r="R858" s="47">
        <f t="shared" si="337"/>
        <v>0</v>
      </c>
      <c r="S858" s="47">
        <f t="shared" si="337"/>
        <v>0</v>
      </c>
      <c r="T858" s="38"/>
    </row>
    <row r="859" spans="1:20" s="72" customFormat="1" ht="22.5">
      <c r="A859" s="269"/>
      <c r="B859" s="257"/>
      <c r="C859" s="87" t="s">
        <v>36</v>
      </c>
      <c r="D859" s="141"/>
      <c r="E859" s="141"/>
      <c r="F859" s="141"/>
      <c r="G859" s="64"/>
      <c r="H859" s="38"/>
      <c r="I859" s="38"/>
      <c r="J859" s="126"/>
      <c r="K859" s="126"/>
      <c r="L859" s="127"/>
      <c r="M859" s="127"/>
      <c r="N859" s="127"/>
      <c r="O859" s="127"/>
      <c r="P859" s="127"/>
      <c r="Q859" s="127"/>
      <c r="R859" s="47"/>
      <c r="S859" s="127"/>
      <c r="T859" s="38"/>
    </row>
    <row r="860" spans="1:20" s="72" customFormat="1" ht="33.75">
      <c r="A860" s="269"/>
      <c r="B860" s="258"/>
      <c r="C860" s="87" t="s">
        <v>379</v>
      </c>
      <c r="D860" s="141"/>
      <c r="E860" s="141"/>
      <c r="F860" s="141"/>
      <c r="G860" s="64"/>
      <c r="H860" s="38"/>
      <c r="I860" s="38"/>
      <c r="J860" s="38"/>
      <c r="K860" s="38"/>
      <c r="L860" s="47"/>
      <c r="M860" s="47"/>
      <c r="N860" s="47"/>
      <c r="O860" s="47"/>
      <c r="P860" s="47"/>
      <c r="Q860" s="47"/>
      <c r="R860" s="47"/>
      <c r="S860" s="47"/>
      <c r="T860" s="38"/>
    </row>
    <row r="861" spans="1:20" s="72" customFormat="1" ht="22.5">
      <c r="A861" s="246" t="s">
        <v>570</v>
      </c>
      <c r="B861" s="256" t="s">
        <v>852</v>
      </c>
      <c r="C861" s="86" t="s">
        <v>23</v>
      </c>
      <c r="D861" s="143"/>
      <c r="E861" s="143"/>
      <c r="F861" s="143"/>
      <c r="G861" s="124"/>
      <c r="H861" s="38">
        <f>H863</f>
        <v>3430.9000000000005</v>
      </c>
      <c r="I861" s="38">
        <f aca="true" t="shared" si="338" ref="I861:S861">I863</f>
        <v>3115.4</v>
      </c>
      <c r="J861" s="38">
        <f t="shared" si="338"/>
        <v>3606.5</v>
      </c>
      <c r="K861" s="38">
        <f t="shared" si="338"/>
        <v>471.2</v>
      </c>
      <c r="L861" s="47">
        <f t="shared" si="338"/>
        <v>3506.7999999999997</v>
      </c>
      <c r="M861" s="47">
        <f t="shared" si="338"/>
        <v>963.2</v>
      </c>
      <c r="N861" s="47">
        <f t="shared" si="338"/>
        <v>3494.7999999999997</v>
      </c>
      <c r="O861" s="47">
        <f t="shared" si="338"/>
        <v>1441</v>
      </c>
      <c r="P861" s="47">
        <f t="shared" si="338"/>
        <v>2316.3999999999996</v>
      </c>
      <c r="Q861" s="47">
        <f t="shared" si="338"/>
        <v>2194.5</v>
      </c>
      <c r="R861" s="47">
        <f t="shared" si="338"/>
        <v>3557</v>
      </c>
      <c r="S861" s="47">
        <f t="shared" si="338"/>
        <v>3557</v>
      </c>
      <c r="T861" s="38"/>
    </row>
    <row r="862" spans="1:20" s="72" customFormat="1" ht="22.5">
      <c r="A862" s="247"/>
      <c r="B862" s="257"/>
      <c r="C862" s="86" t="s">
        <v>36</v>
      </c>
      <c r="D862" s="143"/>
      <c r="E862" s="143"/>
      <c r="F862" s="143"/>
      <c r="G862" s="124"/>
      <c r="H862" s="38"/>
      <c r="I862" s="38"/>
      <c r="J862" s="126"/>
      <c r="K862" s="126"/>
      <c r="L862" s="127"/>
      <c r="M862" s="127"/>
      <c r="N862" s="135"/>
      <c r="O862" s="127"/>
      <c r="P862" s="127"/>
      <c r="Q862" s="127"/>
      <c r="R862" s="127"/>
      <c r="S862" s="127"/>
      <c r="T862" s="38"/>
    </row>
    <row r="863" spans="1:20" s="72" customFormat="1" ht="33.75">
      <c r="A863" s="248"/>
      <c r="B863" s="258"/>
      <c r="C863" s="86" t="s">
        <v>379</v>
      </c>
      <c r="D863" s="143" t="s">
        <v>368</v>
      </c>
      <c r="E863" s="143" t="s">
        <v>270</v>
      </c>
      <c r="F863" s="143" t="s">
        <v>270</v>
      </c>
      <c r="G863" s="124" t="s">
        <v>270</v>
      </c>
      <c r="H863" s="38">
        <f>H864</f>
        <v>3430.9000000000005</v>
      </c>
      <c r="I863" s="38">
        <f aca="true" t="shared" si="339" ref="I863:S863">I864</f>
        <v>3115.4</v>
      </c>
      <c r="J863" s="38">
        <f t="shared" si="339"/>
        <v>3606.5</v>
      </c>
      <c r="K863" s="38">
        <f t="shared" si="339"/>
        <v>471.2</v>
      </c>
      <c r="L863" s="38">
        <f t="shared" si="339"/>
        <v>3506.7999999999997</v>
      </c>
      <c r="M863" s="38">
        <f t="shared" si="339"/>
        <v>963.2</v>
      </c>
      <c r="N863" s="38">
        <f t="shared" si="339"/>
        <v>3494.7999999999997</v>
      </c>
      <c r="O863" s="38">
        <f t="shared" si="339"/>
        <v>1441</v>
      </c>
      <c r="P863" s="38">
        <f t="shared" si="339"/>
        <v>2316.3999999999996</v>
      </c>
      <c r="Q863" s="38">
        <f t="shared" si="339"/>
        <v>2194.5</v>
      </c>
      <c r="R863" s="38">
        <f t="shared" si="339"/>
        <v>3557</v>
      </c>
      <c r="S863" s="38">
        <f t="shared" si="339"/>
        <v>3557</v>
      </c>
      <c r="T863" s="38"/>
    </row>
    <row r="864" spans="1:20" s="72" customFormat="1" ht="22.5">
      <c r="A864" s="236"/>
      <c r="B864" s="224" t="s">
        <v>85</v>
      </c>
      <c r="C864" s="87" t="s">
        <v>23</v>
      </c>
      <c r="D864" s="140" t="s">
        <v>368</v>
      </c>
      <c r="E864" s="140" t="s">
        <v>443</v>
      </c>
      <c r="F864" s="140"/>
      <c r="G864" s="64"/>
      <c r="H864" s="38">
        <f>SUM(H866:H872)</f>
        <v>3430.9000000000005</v>
      </c>
      <c r="I864" s="38">
        <f aca="true" t="shared" si="340" ref="I864:S864">SUM(I866:I872)</f>
        <v>3115.4</v>
      </c>
      <c r="J864" s="38">
        <f t="shared" si="340"/>
        <v>3606.5</v>
      </c>
      <c r="K864" s="38">
        <f t="shared" si="340"/>
        <v>471.2</v>
      </c>
      <c r="L864" s="38">
        <f t="shared" si="340"/>
        <v>3506.7999999999997</v>
      </c>
      <c r="M864" s="38">
        <f t="shared" si="340"/>
        <v>963.2</v>
      </c>
      <c r="N864" s="38">
        <f t="shared" si="340"/>
        <v>3494.7999999999997</v>
      </c>
      <c r="O864" s="38">
        <f t="shared" si="340"/>
        <v>1441</v>
      </c>
      <c r="P864" s="38">
        <f t="shared" si="340"/>
        <v>2316.3999999999996</v>
      </c>
      <c r="Q864" s="38">
        <f t="shared" si="340"/>
        <v>2194.5</v>
      </c>
      <c r="R864" s="38">
        <f t="shared" si="340"/>
        <v>3557</v>
      </c>
      <c r="S864" s="38">
        <f t="shared" si="340"/>
        <v>3557</v>
      </c>
      <c r="T864" s="38"/>
    </row>
    <row r="865" spans="1:20" s="72" customFormat="1" ht="22.5">
      <c r="A865" s="237"/>
      <c r="B865" s="237"/>
      <c r="C865" s="87" t="s">
        <v>36</v>
      </c>
      <c r="D865" s="140"/>
      <c r="E865" s="140"/>
      <c r="F865" s="140"/>
      <c r="G865" s="64"/>
      <c r="H865" s="38"/>
      <c r="I865" s="38"/>
      <c r="J865" s="38"/>
      <c r="K865" s="38"/>
      <c r="L865" s="47"/>
      <c r="M865" s="47"/>
      <c r="N865" s="47"/>
      <c r="O865" s="47"/>
      <c r="P865" s="47"/>
      <c r="Q865" s="47"/>
      <c r="R865" s="47"/>
      <c r="S865" s="47"/>
      <c r="T865" s="38"/>
    </row>
    <row r="866" spans="1:20" s="72" customFormat="1" ht="33.75" customHeight="1">
      <c r="A866" s="237"/>
      <c r="B866" s="237"/>
      <c r="C866" s="232" t="s">
        <v>379</v>
      </c>
      <c r="D866" s="243" t="s">
        <v>368</v>
      </c>
      <c r="E866" s="243" t="s">
        <v>443</v>
      </c>
      <c r="F866" s="243" t="s">
        <v>448</v>
      </c>
      <c r="G866" s="64" t="s">
        <v>449</v>
      </c>
      <c r="H866" s="38">
        <v>2002.9</v>
      </c>
      <c r="I866" s="38">
        <v>1885.2</v>
      </c>
      <c r="J866" s="38">
        <v>2193.2</v>
      </c>
      <c r="K866" s="38">
        <v>255.4</v>
      </c>
      <c r="L866" s="47">
        <v>2193.2</v>
      </c>
      <c r="M866" s="47">
        <v>582.4</v>
      </c>
      <c r="N866" s="47">
        <v>2181.2</v>
      </c>
      <c r="O866" s="47">
        <v>875.4</v>
      </c>
      <c r="P866" s="47">
        <v>1451.6</v>
      </c>
      <c r="Q866" s="47">
        <v>1451.6</v>
      </c>
      <c r="R866" s="47">
        <v>2327.1</v>
      </c>
      <c r="S866" s="47">
        <v>2327.1</v>
      </c>
      <c r="T866" s="38"/>
    </row>
    <row r="867" spans="1:20" s="72" customFormat="1" ht="33.75" customHeight="1">
      <c r="A867" s="237"/>
      <c r="B867" s="237"/>
      <c r="C867" s="233"/>
      <c r="D867" s="245"/>
      <c r="E867" s="245"/>
      <c r="F867" s="244"/>
      <c r="G867" s="64" t="s">
        <v>450</v>
      </c>
      <c r="H867" s="38">
        <v>740.5</v>
      </c>
      <c r="I867" s="38">
        <v>625.7</v>
      </c>
      <c r="J867" s="38">
        <v>662.3</v>
      </c>
      <c r="K867" s="38">
        <v>76</v>
      </c>
      <c r="L867" s="47">
        <v>658.6</v>
      </c>
      <c r="M867" s="47">
        <v>191.6</v>
      </c>
      <c r="N867" s="47">
        <v>658.6</v>
      </c>
      <c r="O867" s="47">
        <v>303.3</v>
      </c>
      <c r="P867" s="47">
        <v>480.8</v>
      </c>
      <c r="Q867" s="47">
        <v>424.3</v>
      </c>
      <c r="R867" s="47">
        <v>699.7</v>
      </c>
      <c r="S867" s="47">
        <v>699.7</v>
      </c>
      <c r="T867" s="38"/>
    </row>
    <row r="868" spans="1:20" s="72" customFormat="1" ht="33.75" customHeight="1">
      <c r="A868" s="237"/>
      <c r="B868" s="237"/>
      <c r="C868" s="233"/>
      <c r="D868" s="245"/>
      <c r="E868" s="245"/>
      <c r="F868" s="243" t="s">
        <v>663</v>
      </c>
      <c r="G868" s="64" t="s">
        <v>449</v>
      </c>
      <c r="H868" s="38">
        <v>84.3</v>
      </c>
      <c r="I868" s="38">
        <v>84.3</v>
      </c>
      <c r="J868" s="38"/>
      <c r="K868" s="38"/>
      <c r="L868" s="47"/>
      <c r="M868" s="47"/>
      <c r="N868" s="47"/>
      <c r="O868" s="47"/>
      <c r="P868" s="47"/>
      <c r="Q868" s="47"/>
      <c r="R868" s="47"/>
      <c r="S868" s="47"/>
      <c r="T868" s="38"/>
    </row>
    <row r="869" spans="1:20" s="72" customFormat="1" ht="33.75" customHeight="1">
      <c r="A869" s="237"/>
      <c r="B869" s="237"/>
      <c r="C869" s="233"/>
      <c r="D869" s="245"/>
      <c r="E869" s="245"/>
      <c r="F869" s="244"/>
      <c r="G869" s="64" t="s">
        <v>450</v>
      </c>
      <c r="H869" s="38">
        <v>25.5</v>
      </c>
      <c r="I869" s="38">
        <v>25.5</v>
      </c>
      <c r="J869" s="38"/>
      <c r="K869" s="38"/>
      <c r="L869" s="47"/>
      <c r="M869" s="47"/>
      <c r="N869" s="47"/>
      <c r="O869" s="47"/>
      <c r="P869" s="47"/>
      <c r="Q869" s="47"/>
      <c r="R869" s="47"/>
      <c r="S869" s="47"/>
      <c r="T869" s="38"/>
    </row>
    <row r="870" spans="1:20" s="72" customFormat="1" ht="33.75" customHeight="1">
      <c r="A870" s="237"/>
      <c r="B870" s="237"/>
      <c r="C870" s="233"/>
      <c r="D870" s="245"/>
      <c r="E870" s="245"/>
      <c r="F870" s="243" t="s">
        <v>448</v>
      </c>
      <c r="G870" s="64" t="s">
        <v>372</v>
      </c>
      <c r="H870" s="38">
        <v>573.7</v>
      </c>
      <c r="I870" s="38">
        <v>490.7</v>
      </c>
      <c r="J870" s="38">
        <v>647</v>
      </c>
      <c r="K870" s="38">
        <v>137.8</v>
      </c>
      <c r="L870" s="47">
        <v>647</v>
      </c>
      <c r="M870" s="47">
        <v>187.2</v>
      </c>
      <c r="N870" s="47">
        <v>647</v>
      </c>
      <c r="O870" s="47">
        <v>260.3</v>
      </c>
      <c r="P870" s="47">
        <v>376</v>
      </c>
      <c r="Q870" s="47">
        <v>313.6</v>
      </c>
      <c r="R870" s="47">
        <v>530.2</v>
      </c>
      <c r="S870" s="47">
        <v>530.2</v>
      </c>
      <c r="T870" s="38"/>
    </row>
    <row r="871" spans="1:20" s="72" customFormat="1" ht="33.75" customHeight="1">
      <c r="A871" s="237"/>
      <c r="B871" s="237"/>
      <c r="C871" s="233"/>
      <c r="D871" s="245"/>
      <c r="E871" s="245"/>
      <c r="F871" s="245"/>
      <c r="G871" s="64" t="s">
        <v>560</v>
      </c>
      <c r="H871" s="38">
        <v>4</v>
      </c>
      <c r="I871" s="38">
        <v>4</v>
      </c>
      <c r="J871" s="38">
        <v>100</v>
      </c>
      <c r="K871" s="38">
        <v>2</v>
      </c>
      <c r="L871" s="47">
        <v>4</v>
      </c>
      <c r="M871" s="47">
        <v>2</v>
      </c>
      <c r="N871" s="47">
        <v>4</v>
      </c>
      <c r="O871" s="47">
        <v>2</v>
      </c>
      <c r="P871" s="47">
        <v>4</v>
      </c>
      <c r="Q871" s="47">
        <v>4</v>
      </c>
      <c r="R871" s="47"/>
      <c r="S871" s="47"/>
      <c r="T871" s="38"/>
    </row>
    <row r="872" spans="1:20" s="72" customFormat="1" ht="33.75" customHeight="1">
      <c r="A872" s="238"/>
      <c r="B872" s="238"/>
      <c r="C872" s="234"/>
      <c r="D872" s="244"/>
      <c r="E872" s="244"/>
      <c r="F872" s="244"/>
      <c r="G872" s="64" t="s">
        <v>445</v>
      </c>
      <c r="H872" s="38"/>
      <c r="I872" s="38"/>
      <c r="J872" s="38">
        <v>4</v>
      </c>
      <c r="K872" s="38"/>
      <c r="L872" s="47">
        <v>4</v>
      </c>
      <c r="M872" s="47"/>
      <c r="N872" s="47">
        <v>4</v>
      </c>
      <c r="O872" s="47"/>
      <c r="P872" s="47">
        <v>4</v>
      </c>
      <c r="Q872" s="47">
        <v>1</v>
      </c>
      <c r="R872" s="47"/>
      <c r="S872" s="47"/>
      <c r="T872" s="38"/>
    </row>
    <row r="873" spans="1:20" s="72" customFormat="1" ht="22.5">
      <c r="A873" s="246"/>
      <c r="B873" s="277" t="s">
        <v>853</v>
      </c>
      <c r="C873" s="86" t="s">
        <v>23</v>
      </c>
      <c r="D873" s="141"/>
      <c r="E873" s="141"/>
      <c r="F873" s="141"/>
      <c r="G873" s="64"/>
      <c r="H873" s="38">
        <f>H875</f>
        <v>13009</v>
      </c>
      <c r="I873" s="38">
        <f aca="true" t="shared" si="341" ref="I873:S873">I875</f>
        <v>12986.699999999999</v>
      </c>
      <c r="J873" s="38">
        <f t="shared" si="341"/>
        <v>16770.6</v>
      </c>
      <c r="K873" s="38">
        <f t="shared" si="341"/>
        <v>1661.3</v>
      </c>
      <c r="L873" s="38">
        <f t="shared" si="341"/>
        <v>14720.300000000001</v>
      </c>
      <c r="M873" s="38">
        <f t="shared" si="341"/>
        <v>5562.4</v>
      </c>
      <c r="N873" s="38">
        <f t="shared" si="341"/>
        <v>14732.300000000001</v>
      </c>
      <c r="O873" s="38">
        <f t="shared" si="341"/>
        <v>11161.800000000001</v>
      </c>
      <c r="P873" s="38">
        <f t="shared" si="341"/>
        <v>13536.699999999999</v>
      </c>
      <c r="Q873" s="38">
        <f t="shared" si="341"/>
        <v>13536.699999999999</v>
      </c>
      <c r="R873" s="38">
        <f t="shared" si="341"/>
        <v>17985.5</v>
      </c>
      <c r="S873" s="38">
        <f t="shared" si="341"/>
        <v>13485.5</v>
      </c>
      <c r="T873" s="38"/>
    </row>
    <row r="874" spans="1:20" s="72" customFormat="1" ht="22.5">
      <c r="A874" s="247"/>
      <c r="B874" s="278"/>
      <c r="C874" s="86" t="s">
        <v>36</v>
      </c>
      <c r="D874" s="141"/>
      <c r="E874" s="141"/>
      <c r="F874" s="141"/>
      <c r="G874" s="64"/>
      <c r="H874" s="38"/>
      <c r="I874" s="38"/>
      <c r="J874" s="126"/>
      <c r="K874" s="126"/>
      <c r="L874" s="127"/>
      <c r="M874" s="127"/>
      <c r="N874" s="135"/>
      <c r="O874" s="127"/>
      <c r="P874" s="127"/>
      <c r="Q874" s="127"/>
      <c r="R874" s="127"/>
      <c r="S874" s="127"/>
      <c r="T874" s="38"/>
    </row>
    <row r="875" spans="1:20" s="72" customFormat="1" ht="33.75">
      <c r="A875" s="248"/>
      <c r="B875" s="279"/>
      <c r="C875" s="86" t="s">
        <v>379</v>
      </c>
      <c r="D875" s="141" t="s">
        <v>368</v>
      </c>
      <c r="E875" s="141" t="s">
        <v>270</v>
      </c>
      <c r="F875" s="141" t="s">
        <v>270</v>
      </c>
      <c r="G875" s="64" t="s">
        <v>270</v>
      </c>
      <c r="H875" s="38">
        <f>H876+H879+H884+H888</f>
        <v>13009</v>
      </c>
      <c r="I875" s="38">
        <f aca="true" t="shared" si="342" ref="I875:S875">I876+I879+I884+I888</f>
        <v>12986.699999999999</v>
      </c>
      <c r="J875" s="38">
        <f t="shared" si="342"/>
        <v>16770.6</v>
      </c>
      <c r="K875" s="38">
        <f t="shared" si="342"/>
        <v>1661.3</v>
      </c>
      <c r="L875" s="38">
        <f t="shared" si="342"/>
        <v>14720.300000000001</v>
      </c>
      <c r="M875" s="38">
        <f t="shared" si="342"/>
        <v>5562.4</v>
      </c>
      <c r="N875" s="38">
        <f t="shared" si="342"/>
        <v>14732.300000000001</v>
      </c>
      <c r="O875" s="38">
        <f t="shared" si="342"/>
        <v>11161.800000000001</v>
      </c>
      <c r="P875" s="38">
        <f t="shared" si="342"/>
        <v>13536.699999999999</v>
      </c>
      <c r="Q875" s="38">
        <f t="shared" si="342"/>
        <v>13536.699999999999</v>
      </c>
      <c r="R875" s="38">
        <f t="shared" si="342"/>
        <v>17985.5</v>
      </c>
      <c r="S875" s="38">
        <f t="shared" si="342"/>
        <v>13485.5</v>
      </c>
      <c r="T875" s="38"/>
    </row>
    <row r="876" spans="1:20" s="72" customFormat="1" ht="22.5">
      <c r="A876" s="236" t="s">
        <v>854</v>
      </c>
      <c r="B876" s="224" t="s">
        <v>855</v>
      </c>
      <c r="C876" s="87" t="s">
        <v>23</v>
      </c>
      <c r="D876" s="140" t="s">
        <v>368</v>
      </c>
      <c r="E876" s="140" t="s">
        <v>442</v>
      </c>
      <c r="F876" s="140" t="s">
        <v>447</v>
      </c>
      <c r="G876" s="64"/>
      <c r="H876" s="38">
        <f>H878</f>
        <v>12508.5</v>
      </c>
      <c r="I876" s="38">
        <f aca="true" t="shared" si="343" ref="I876:S876">I878</f>
        <v>12508.5</v>
      </c>
      <c r="J876" s="38">
        <f t="shared" si="343"/>
        <v>13840.6</v>
      </c>
      <c r="K876" s="38">
        <f t="shared" si="343"/>
        <v>1587.6</v>
      </c>
      <c r="L876" s="47">
        <f t="shared" si="343"/>
        <v>13840.6</v>
      </c>
      <c r="M876" s="47">
        <f t="shared" si="343"/>
        <v>5385.8</v>
      </c>
      <c r="N876" s="47">
        <f t="shared" si="343"/>
        <v>13840.6</v>
      </c>
      <c r="O876" s="47">
        <f t="shared" si="343"/>
        <v>10462.6</v>
      </c>
      <c r="P876" s="47">
        <f t="shared" si="343"/>
        <v>12741.9</v>
      </c>
      <c r="Q876" s="47">
        <f t="shared" si="343"/>
        <v>12741.9</v>
      </c>
      <c r="R876" s="47">
        <f t="shared" si="343"/>
        <v>12885.5</v>
      </c>
      <c r="S876" s="47">
        <f t="shared" si="343"/>
        <v>12885.5</v>
      </c>
      <c r="T876" s="38"/>
    </row>
    <row r="877" spans="1:20" s="72" customFormat="1" ht="22.5">
      <c r="A877" s="237"/>
      <c r="B877" s="225"/>
      <c r="C877" s="87" t="s">
        <v>36</v>
      </c>
      <c r="D877" s="140"/>
      <c r="E877" s="140"/>
      <c r="F877" s="140"/>
      <c r="G877" s="64"/>
      <c r="H877" s="38"/>
      <c r="I877" s="38"/>
      <c r="J877" s="38"/>
      <c r="K877" s="38"/>
      <c r="L877" s="47"/>
      <c r="M877" s="47"/>
      <c r="N877" s="47"/>
      <c r="O877" s="47"/>
      <c r="P877" s="47"/>
      <c r="Q877" s="47"/>
      <c r="R877" s="47"/>
      <c r="S877" s="47"/>
      <c r="T877" s="38"/>
    </row>
    <row r="878" spans="1:20" s="72" customFormat="1" ht="33.75">
      <c r="A878" s="237"/>
      <c r="B878" s="225"/>
      <c r="C878" s="87" t="s">
        <v>379</v>
      </c>
      <c r="D878" s="140" t="s">
        <v>368</v>
      </c>
      <c r="E878" s="140" t="s">
        <v>442</v>
      </c>
      <c r="F878" s="140" t="s">
        <v>447</v>
      </c>
      <c r="G878" s="64" t="s">
        <v>389</v>
      </c>
      <c r="H878" s="38">
        <v>12508.5</v>
      </c>
      <c r="I878" s="38">
        <v>12508.5</v>
      </c>
      <c r="J878" s="38">
        <v>13840.6</v>
      </c>
      <c r="K878" s="38">
        <v>1587.6</v>
      </c>
      <c r="L878" s="47">
        <v>13840.6</v>
      </c>
      <c r="M878" s="47">
        <v>5385.8</v>
      </c>
      <c r="N878" s="47">
        <v>13840.6</v>
      </c>
      <c r="O878" s="47">
        <v>10462.6</v>
      </c>
      <c r="P878" s="47">
        <v>12741.9</v>
      </c>
      <c r="Q878" s="47">
        <v>12741.9</v>
      </c>
      <c r="R878" s="47">
        <v>12885.5</v>
      </c>
      <c r="S878" s="47">
        <v>12885.5</v>
      </c>
      <c r="T878" s="38"/>
    </row>
    <row r="879" spans="1:20" s="72" customFormat="1" ht="22.5">
      <c r="A879" s="236" t="s">
        <v>701</v>
      </c>
      <c r="B879" s="224" t="s">
        <v>856</v>
      </c>
      <c r="C879" s="87" t="s">
        <v>23</v>
      </c>
      <c r="D879" s="140" t="s">
        <v>368</v>
      </c>
      <c r="E879" s="140" t="s">
        <v>404</v>
      </c>
      <c r="F879" s="140" t="s">
        <v>444</v>
      </c>
      <c r="G879" s="64"/>
      <c r="H879" s="38">
        <f>SUM(H881:H883)</f>
        <v>396.2</v>
      </c>
      <c r="I879" s="38">
        <f aca="true" t="shared" si="344" ref="I879:S879">SUM(I881:I883)</f>
        <v>373.9</v>
      </c>
      <c r="J879" s="38">
        <f t="shared" si="344"/>
        <v>2750</v>
      </c>
      <c r="K879" s="38">
        <f t="shared" si="344"/>
        <v>73.7</v>
      </c>
      <c r="L879" s="38">
        <f t="shared" si="344"/>
        <v>780.7</v>
      </c>
      <c r="M879" s="38">
        <f t="shared" si="344"/>
        <v>146.9</v>
      </c>
      <c r="N879" s="38">
        <f t="shared" si="344"/>
        <v>780.7</v>
      </c>
      <c r="O879" s="38">
        <f t="shared" si="344"/>
        <v>588.2</v>
      </c>
      <c r="P879" s="38">
        <f t="shared" si="344"/>
        <v>683.8</v>
      </c>
      <c r="Q879" s="38">
        <f t="shared" si="344"/>
        <v>683.8</v>
      </c>
      <c r="R879" s="38">
        <f t="shared" si="344"/>
        <v>5100</v>
      </c>
      <c r="S879" s="38">
        <f t="shared" si="344"/>
        <v>500</v>
      </c>
      <c r="T879" s="38"/>
    </row>
    <row r="880" spans="1:20" s="72" customFormat="1" ht="22.5">
      <c r="A880" s="237"/>
      <c r="B880" s="225"/>
      <c r="C880" s="87" t="s">
        <v>36</v>
      </c>
      <c r="D880" s="140"/>
      <c r="E880" s="140"/>
      <c r="F880" s="140"/>
      <c r="G880" s="64"/>
      <c r="H880" s="38"/>
      <c r="I880" s="38"/>
      <c r="J880" s="38"/>
      <c r="K880" s="38"/>
      <c r="L880" s="47"/>
      <c r="M880" s="47"/>
      <c r="N880" s="47"/>
      <c r="O880" s="47"/>
      <c r="P880" s="47"/>
      <c r="Q880" s="47"/>
      <c r="R880" s="47"/>
      <c r="S880" s="47"/>
      <c r="T880" s="38"/>
    </row>
    <row r="881" spans="1:20" s="72" customFormat="1" ht="33.75" customHeight="1">
      <c r="A881" s="237"/>
      <c r="B881" s="225"/>
      <c r="C881" s="232" t="s">
        <v>379</v>
      </c>
      <c r="D881" s="243" t="s">
        <v>368</v>
      </c>
      <c r="E881" s="243" t="s">
        <v>404</v>
      </c>
      <c r="F881" s="243" t="s">
        <v>444</v>
      </c>
      <c r="G881" s="64" t="s">
        <v>373</v>
      </c>
      <c r="H881" s="38">
        <v>71.2</v>
      </c>
      <c r="I881" s="38">
        <v>60</v>
      </c>
      <c r="J881" s="38">
        <v>2270</v>
      </c>
      <c r="K881" s="38"/>
      <c r="L881" s="47">
        <v>358.9</v>
      </c>
      <c r="M881" s="47"/>
      <c r="N881" s="47">
        <v>358.9</v>
      </c>
      <c r="O881" s="47">
        <v>358.9</v>
      </c>
      <c r="P881" s="47">
        <v>358.9</v>
      </c>
      <c r="Q881" s="47">
        <v>358.9</v>
      </c>
      <c r="R881" s="47">
        <v>4650</v>
      </c>
      <c r="S881" s="47"/>
      <c r="T881" s="38"/>
    </row>
    <row r="882" spans="1:20" s="72" customFormat="1" ht="33.75" customHeight="1">
      <c r="A882" s="237"/>
      <c r="B882" s="225"/>
      <c r="C882" s="233"/>
      <c r="D882" s="245"/>
      <c r="E882" s="245"/>
      <c r="F882" s="245"/>
      <c r="G882" s="64" t="s">
        <v>372</v>
      </c>
      <c r="H882" s="38">
        <v>325</v>
      </c>
      <c r="I882" s="38">
        <v>313.9</v>
      </c>
      <c r="J882" s="38">
        <v>480</v>
      </c>
      <c r="K882" s="38">
        <v>73.7</v>
      </c>
      <c r="L882" s="47">
        <v>421.8</v>
      </c>
      <c r="M882" s="47">
        <v>146.9</v>
      </c>
      <c r="N882" s="47">
        <v>421.8</v>
      </c>
      <c r="O882" s="47">
        <v>229.3</v>
      </c>
      <c r="P882" s="47">
        <v>324.9</v>
      </c>
      <c r="Q882" s="47">
        <v>324.9</v>
      </c>
      <c r="R882" s="47">
        <v>450</v>
      </c>
      <c r="S882" s="47">
        <v>500</v>
      </c>
      <c r="T882" s="38"/>
    </row>
    <row r="883" spans="1:20" s="72" customFormat="1" ht="33.75" customHeight="1">
      <c r="A883" s="237"/>
      <c r="B883" s="235"/>
      <c r="C883" s="234"/>
      <c r="D883" s="244"/>
      <c r="E883" s="244"/>
      <c r="F883" s="244"/>
      <c r="G883" s="64" t="s">
        <v>445</v>
      </c>
      <c r="H883" s="38"/>
      <c r="I883" s="38"/>
      <c r="J883" s="38"/>
      <c r="K883" s="38"/>
      <c r="L883" s="47"/>
      <c r="M883" s="47"/>
      <c r="N883" s="47"/>
      <c r="O883" s="47"/>
      <c r="P883" s="47"/>
      <c r="Q883" s="47"/>
      <c r="R883" s="47"/>
      <c r="S883" s="47"/>
      <c r="T883" s="38"/>
    </row>
    <row r="884" spans="1:20" s="72" customFormat="1" ht="22.5">
      <c r="A884" s="236" t="s">
        <v>857</v>
      </c>
      <c r="B884" s="224" t="s">
        <v>539</v>
      </c>
      <c r="C884" s="87" t="s">
        <v>23</v>
      </c>
      <c r="D884" s="140" t="s">
        <v>368</v>
      </c>
      <c r="E884" s="140" t="s">
        <v>442</v>
      </c>
      <c r="F884" s="140" t="s">
        <v>571</v>
      </c>
      <c r="G884" s="64"/>
      <c r="H884" s="38">
        <f>SUM(H886:H887)</f>
        <v>104.3</v>
      </c>
      <c r="I884" s="38">
        <f aca="true" t="shared" si="345" ref="I884:S884">SUM(I886:I887)</f>
        <v>104.3</v>
      </c>
      <c r="J884" s="38">
        <f t="shared" si="345"/>
        <v>150</v>
      </c>
      <c r="K884" s="38">
        <f t="shared" si="345"/>
        <v>0</v>
      </c>
      <c r="L884" s="38">
        <f t="shared" si="345"/>
        <v>99</v>
      </c>
      <c r="M884" s="38">
        <f t="shared" si="345"/>
        <v>29.7</v>
      </c>
      <c r="N884" s="38">
        <f t="shared" si="345"/>
        <v>111</v>
      </c>
      <c r="O884" s="38">
        <f t="shared" si="345"/>
        <v>111</v>
      </c>
      <c r="P884" s="38">
        <f t="shared" si="345"/>
        <v>111</v>
      </c>
      <c r="Q884" s="38">
        <f t="shared" si="345"/>
        <v>111</v>
      </c>
      <c r="R884" s="38">
        <f t="shared" si="345"/>
        <v>0</v>
      </c>
      <c r="S884" s="38">
        <f t="shared" si="345"/>
        <v>100</v>
      </c>
      <c r="T884" s="38"/>
    </row>
    <row r="885" spans="1:20" s="72" customFormat="1" ht="22.5">
      <c r="A885" s="237"/>
      <c r="B885" s="225"/>
      <c r="C885" s="87" t="s">
        <v>36</v>
      </c>
      <c r="D885" s="140"/>
      <c r="E885" s="140"/>
      <c r="F885" s="140"/>
      <c r="G885" s="64"/>
      <c r="H885" s="38"/>
      <c r="I885" s="38"/>
      <c r="J885" s="38"/>
      <c r="K885" s="38"/>
      <c r="L885" s="47"/>
      <c r="M885" s="47"/>
      <c r="N885" s="47"/>
      <c r="O885" s="47"/>
      <c r="P885" s="47"/>
      <c r="Q885" s="47"/>
      <c r="R885" s="47"/>
      <c r="S885" s="47"/>
      <c r="T885" s="38"/>
    </row>
    <row r="886" spans="1:20" s="72" customFormat="1" ht="33.75" customHeight="1">
      <c r="A886" s="237"/>
      <c r="B886" s="225"/>
      <c r="C886" s="232" t="s">
        <v>379</v>
      </c>
      <c r="D886" s="243" t="s">
        <v>368</v>
      </c>
      <c r="E886" s="243" t="s">
        <v>442</v>
      </c>
      <c r="F886" s="243" t="s">
        <v>571</v>
      </c>
      <c r="G886" s="64" t="s">
        <v>373</v>
      </c>
      <c r="H886" s="38"/>
      <c r="I886" s="38"/>
      <c r="J886" s="38"/>
      <c r="K886" s="38"/>
      <c r="L886" s="47">
        <v>99</v>
      </c>
      <c r="M886" s="47">
        <v>29.7</v>
      </c>
      <c r="N886" s="47">
        <v>111</v>
      </c>
      <c r="O886" s="47">
        <v>111</v>
      </c>
      <c r="P886" s="47">
        <v>111</v>
      </c>
      <c r="Q886" s="47">
        <v>111</v>
      </c>
      <c r="R886" s="47"/>
      <c r="S886" s="47"/>
      <c r="T886" s="38"/>
    </row>
    <row r="887" spans="1:20" s="72" customFormat="1" ht="33.75" customHeight="1">
      <c r="A887" s="237"/>
      <c r="B887" s="225"/>
      <c r="C887" s="233"/>
      <c r="D887" s="245"/>
      <c r="E887" s="245"/>
      <c r="F887" s="245"/>
      <c r="G887" s="64" t="s">
        <v>372</v>
      </c>
      <c r="H887" s="38">
        <v>104.3</v>
      </c>
      <c r="I887" s="38">
        <v>104.3</v>
      </c>
      <c r="J887" s="38">
        <v>150</v>
      </c>
      <c r="K887" s="38"/>
      <c r="L887" s="47"/>
      <c r="M887" s="47"/>
      <c r="N887" s="47"/>
      <c r="O887" s="47"/>
      <c r="P887" s="47"/>
      <c r="Q887" s="47"/>
      <c r="R887" s="47"/>
      <c r="S887" s="47">
        <v>100</v>
      </c>
      <c r="T887" s="38"/>
    </row>
    <row r="888" spans="1:20" s="72" customFormat="1" ht="22.5">
      <c r="A888" s="236" t="s">
        <v>858</v>
      </c>
      <c r="B888" s="224" t="s">
        <v>527</v>
      </c>
      <c r="C888" s="87" t="s">
        <v>23</v>
      </c>
      <c r="D888" s="140" t="s">
        <v>368</v>
      </c>
      <c r="E888" s="140" t="s">
        <v>442</v>
      </c>
      <c r="F888" s="140" t="s">
        <v>446</v>
      </c>
      <c r="G888" s="64"/>
      <c r="H888" s="38">
        <f>H890</f>
        <v>0</v>
      </c>
      <c r="I888" s="38">
        <f aca="true" t="shared" si="346" ref="I888:S888">I890</f>
        <v>0</v>
      </c>
      <c r="J888" s="38">
        <f t="shared" si="346"/>
        <v>30</v>
      </c>
      <c r="K888" s="38">
        <f t="shared" si="346"/>
        <v>0</v>
      </c>
      <c r="L888" s="47">
        <f t="shared" si="346"/>
        <v>0</v>
      </c>
      <c r="M888" s="47">
        <f t="shared" si="346"/>
        <v>0</v>
      </c>
      <c r="N888" s="47">
        <f t="shared" si="346"/>
        <v>0</v>
      </c>
      <c r="O888" s="47">
        <f t="shared" si="346"/>
        <v>0</v>
      </c>
      <c r="P888" s="47">
        <f t="shared" si="346"/>
        <v>0</v>
      </c>
      <c r="Q888" s="47">
        <f t="shared" si="346"/>
        <v>0</v>
      </c>
      <c r="R888" s="47">
        <f t="shared" si="346"/>
        <v>0</v>
      </c>
      <c r="S888" s="47">
        <f t="shared" si="346"/>
        <v>0</v>
      </c>
      <c r="T888" s="38"/>
    </row>
    <row r="889" spans="1:20" s="72" customFormat="1" ht="22.5">
      <c r="A889" s="237"/>
      <c r="B889" s="225"/>
      <c r="C889" s="87" t="s">
        <v>36</v>
      </c>
      <c r="D889" s="140"/>
      <c r="E889" s="140"/>
      <c r="F889" s="140"/>
      <c r="G889" s="64"/>
      <c r="H889" s="38"/>
      <c r="I889" s="38"/>
      <c r="J889" s="38"/>
      <c r="K889" s="38"/>
      <c r="L889" s="47"/>
      <c r="M889" s="47"/>
      <c r="N889" s="47"/>
      <c r="O889" s="47"/>
      <c r="P889" s="47"/>
      <c r="Q889" s="47"/>
      <c r="R889" s="47"/>
      <c r="S889" s="47"/>
      <c r="T889" s="38"/>
    </row>
    <row r="890" spans="1:20" s="72" customFormat="1" ht="33.75">
      <c r="A890" s="238"/>
      <c r="B890" s="235"/>
      <c r="C890" s="87" t="s">
        <v>379</v>
      </c>
      <c r="D890" s="140" t="s">
        <v>368</v>
      </c>
      <c r="E890" s="140" t="s">
        <v>442</v>
      </c>
      <c r="F890" s="140" t="s">
        <v>446</v>
      </c>
      <c r="G890" s="64" t="s">
        <v>372</v>
      </c>
      <c r="H890" s="38"/>
      <c r="I890" s="38"/>
      <c r="J890" s="38">
        <v>30</v>
      </c>
      <c r="K890" s="38"/>
      <c r="L890" s="47"/>
      <c r="M890" s="47"/>
      <c r="N890" s="47"/>
      <c r="O890" s="47"/>
      <c r="P890" s="47"/>
      <c r="Q890" s="47"/>
      <c r="R890" s="47"/>
      <c r="S890" s="47"/>
      <c r="T890" s="38"/>
    </row>
    <row r="891" spans="1:20" s="72" customFormat="1" ht="21">
      <c r="A891" s="270" t="s">
        <v>40</v>
      </c>
      <c r="B891" s="273" t="s">
        <v>994</v>
      </c>
      <c r="C891" s="85" t="s">
        <v>23</v>
      </c>
      <c r="D891" s="139"/>
      <c r="E891" s="139"/>
      <c r="F891" s="139"/>
      <c r="G891" s="124"/>
      <c r="H891" s="76">
        <f>H893</f>
        <v>3133.9999999999995</v>
      </c>
      <c r="I891" s="76">
        <f aca="true" t="shared" si="347" ref="I891:S891">I893</f>
        <v>3133.9999999999995</v>
      </c>
      <c r="J891" s="76">
        <f t="shared" si="347"/>
        <v>0</v>
      </c>
      <c r="K891" s="76">
        <f t="shared" si="347"/>
        <v>0</v>
      </c>
      <c r="L891" s="114">
        <f t="shared" si="347"/>
        <v>3599.9</v>
      </c>
      <c r="M891" s="114">
        <f t="shared" si="347"/>
        <v>70.5</v>
      </c>
      <c r="N891" s="114">
        <f t="shared" si="347"/>
        <v>2912.9</v>
      </c>
      <c r="O891" s="114">
        <f t="shared" si="347"/>
        <v>219</v>
      </c>
      <c r="P891" s="114">
        <f t="shared" si="347"/>
        <v>2912.9</v>
      </c>
      <c r="Q891" s="114">
        <f t="shared" si="347"/>
        <v>2869.9</v>
      </c>
      <c r="R891" s="114">
        <f t="shared" si="347"/>
        <v>0</v>
      </c>
      <c r="S891" s="114">
        <f t="shared" si="347"/>
        <v>0</v>
      </c>
      <c r="T891" s="38"/>
    </row>
    <row r="892" spans="1:20" s="72" customFormat="1" ht="21">
      <c r="A892" s="271"/>
      <c r="B892" s="274"/>
      <c r="C892" s="85" t="s">
        <v>36</v>
      </c>
      <c r="D892" s="139"/>
      <c r="E892" s="139"/>
      <c r="F892" s="139"/>
      <c r="G892" s="124"/>
      <c r="H892" s="76"/>
      <c r="I892" s="76"/>
      <c r="J892" s="76"/>
      <c r="K892" s="76"/>
      <c r="L892" s="114"/>
      <c r="M892" s="114"/>
      <c r="N892" s="114"/>
      <c r="O892" s="114"/>
      <c r="P892" s="114"/>
      <c r="Q892" s="114"/>
      <c r="R892" s="114"/>
      <c r="S892" s="114"/>
      <c r="T892" s="38"/>
    </row>
    <row r="893" spans="1:20" s="72" customFormat="1" ht="31.5">
      <c r="A893" s="272"/>
      <c r="B893" s="275"/>
      <c r="C893" s="85" t="s">
        <v>379</v>
      </c>
      <c r="D893" s="139" t="s">
        <v>368</v>
      </c>
      <c r="E893" s="139" t="s">
        <v>270</v>
      </c>
      <c r="F893" s="139" t="s">
        <v>270</v>
      </c>
      <c r="G893" s="124" t="s">
        <v>270</v>
      </c>
      <c r="H893" s="76">
        <f>H894+H909</f>
        <v>3133.9999999999995</v>
      </c>
      <c r="I893" s="76">
        <f aca="true" t="shared" si="348" ref="I893:S893">I894+I909</f>
        <v>3133.9999999999995</v>
      </c>
      <c r="J893" s="76">
        <f t="shared" si="348"/>
        <v>0</v>
      </c>
      <c r="K893" s="76">
        <f t="shared" si="348"/>
        <v>0</v>
      </c>
      <c r="L893" s="76">
        <f t="shared" si="348"/>
        <v>3599.9</v>
      </c>
      <c r="M893" s="76">
        <f t="shared" si="348"/>
        <v>70.5</v>
      </c>
      <c r="N893" s="76">
        <f t="shared" si="348"/>
        <v>2912.9</v>
      </c>
      <c r="O893" s="76">
        <f t="shared" si="348"/>
        <v>219</v>
      </c>
      <c r="P893" s="76">
        <f t="shared" si="348"/>
        <v>2912.9</v>
      </c>
      <c r="Q893" s="76">
        <f t="shared" si="348"/>
        <v>2869.9</v>
      </c>
      <c r="R893" s="76">
        <f t="shared" si="348"/>
        <v>0</v>
      </c>
      <c r="S893" s="76">
        <f t="shared" si="348"/>
        <v>0</v>
      </c>
      <c r="T893" s="38"/>
    </row>
    <row r="894" spans="1:20" s="72" customFormat="1" ht="22.5">
      <c r="A894" s="269" t="s">
        <v>510</v>
      </c>
      <c r="B894" s="256" t="s">
        <v>517</v>
      </c>
      <c r="C894" s="87" t="s">
        <v>23</v>
      </c>
      <c r="D894" s="141"/>
      <c r="E894" s="141"/>
      <c r="F894" s="141"/>
      <c r="G894" s="125"/>
      <c r="H894" s="126">
        <f>H896</f>
        <v>3133.9999999999995</v>
      </c>
      <c r="I894" s="126">
        <f aca="true" t="shared" si="349" ref="I894:S894">I896</f>
        <v>3133.9999999999995</v>
      </c>
      <c r="J894" s="126">
        <f t="shared" si="349"/>
        <v>0</v>
      </c>
      <c r="K894" s="126">
        <f t="shared" si="349"/>
        <v>0</v>
      </c>
      <c r="L894" s="127">
        <f t="shared" si="349"/>
        <v>3349.9</v>
      </c>
      <c r="M894" s="127">
        <f t="shared" si="349"/>
        <v>0</v>
      </c>
      <c r="N894" s="127">
        <f t="shared" si="349"/>
        <v>2650.9</v>
      </c>
      <c r="O894" s="127">
        <f t="shared" si="349"/>
        <v>0</v>
      </c>
      <c r="P894" s="127">
        <f t="shared" si="349"/>
        <v>2650.9</v>
      </c>
      <c r="Q894" s="127">
        <f t="shared" si="349"/>
        <v>2650.9</v>
      </c>
      <c r="R894" s="127">
        <f t="shared" si="349"/>
        <v>0</v>
      </c>
      <c r="S894" s="127">
        <f t="shared" si="349"/>
        <v>0</v>
      </c>
      <c r="T894" s="126"/>
    </row>
    <row r="895" spans="1:20" s="72" customFormat="1" ht="22.5">
      <c r="A895" s="269"/>
      <c r="B895" s="257"/>
      <c r="C895" s="87" t="s">
        <v>36</v>
      </c>
      <c r="D895" s="141"/>
      <c r="E895" s="141"/>
      <c r="F895" s="141"/>
      <c r="G895" s="125"/>
      <c r="H895" s="126"/>
      <c r="I895" s="126"/>
      <c r="J895" s="126"/>
      <c r="K895" s="126"/>
      <c r="L895" s="127"/>
      <c r="M895" s="127"/>
      <c r="N895" s="127"/>
      <c r="O895" s="127"/>
      <c r="P895" s="127"/>
      <c r="Q895" s="127"/>
      <c r="R895" s="127"/>
      <c r="S895" s="127"/>
      <c r="T895" s="126"/>
    </row>
    <row r="896" spans="1:20" s="72" customFormat="1" ht="33.75">
      <c r="A896" s="269"/>
      <c r="B896" s="258"/>
      <c r="C896" s="87" t="s">
        <v>379</v>
      </c>
      <c r="D896" s="141" t="s">
        <v>368</v>
      </c>
      <c r="E896" s="141" t="s">
        <v>270</v>
      </c>
      <c r="F896" s="141" t="s">
        <v>270</v>
      </c>
      <c r="G896" s="125" t="s">
        <v>270</v>
      </c>
      <c r="H896" s="126">
        <f>H897+H900+H903+H906</f>
        <v>3133.9999999999995</v>
      </c>
      <c r="I896" s="126">
        <f aca="true" t="shared" si="350" ref="I896:S896">I897+I900+I903+I906</f>
        <v>3133.9999999999995</v>
      </c>
      <c r="J896" s="126">
        <f t="shared" si="350"/>
        <v>0</v>
      </c>
      <c r="K896" s="126">
        <f t="shared" si="350"/>
        <v>0</v>
      </c>
      <c r="L896" s="126">
        <f t="shared" si="350"/>
        <v>3349.9</v>
      </c>
      <c r="M896" s="126">
        <f t="shared" si="350"/>
        <v>0</v>
      </c>
      <c r="N896" s="126">
        <f t="shared" si="350"/>
        <v>2650.9</v>
      </c>
      <c r="O896" s="126">
        <f t="shared" si="350"/>
        <v>0</v>
      </c>
      <c r="P896" s="126">
        <f t="shared" si="350"/>
        <v>2650.9</v>
      </c>
      <c r="Q896" s="126">
        <f t="shared" si="350"/>
        <v>2650.9</v>
      </c>
      <c r="R896" s="126">
        <f t="shared" si="350"/>
        <v>0</v>
      </c>
      <c r="S896" s="126">
        <f t="shared" si="350"/>
        <v>0</v>
      </c>
      <c r="T896" s="126"/>
    </row>
    <row r="897" spans="1:20" s="72" customFormat="1" ht="22.5">
      <c r="A897" s="239"/>
      <c r="B897" s="224" t="s">
        <v>152</v>
      </c>
      <c r="C897" s="87" t="s">
        <v>23</v>
      </c>
      <c r="D897" s="140" t="s">
        <v>368</v>
      </c>
      <c r="E897" s="140" t="s">
        <v>66</v>
      </c>
      <c r="F897" s="140" t="s">
        <v>991</v>
      </c>
      <c r="G897" s="64"/>
      <c r="H897" s="38">
        <f>H899</f>
        <v>2931.5</v>
      </c>
      <c r="I897" s="38">
        <f aca="true" t="shared" si="351" ref="I897:S897">I899</f>
        <v>2931.5</v>
      </c>
      <c r="J897" s="38">
        <f t="shared" si="351"/>
        <v>0</v>
      </c>
      <c r="K897" s="38">
        <f t="shared" si="351"/>
        <v>0</v>
      </c>
      <c r="L897" s="47">
        <f t="shared" si="351"/>
        <v>3316.4</v>
      </c>
      <c r="M897" s="47">
        <f t="shared" si="351"/>
        <v>0</v>
      </c>
      <c r="N897" s="47">
        <f t="shared" si="351"/>
        <v>2624.4</v>
      </c>
      <c r="O897" s="47">
        <f t="shared" si="351"/>
        <v>0</v>
      </c>
      <c r="P897" s="47">
        <f t="shared" si="351"/>
        <v>2624.4</v>
      </c>
      <c r="Q897" s="47">
        <f t="shared" si="351"/>
        <v>2624.4</v>
      </c>
      <c r="R897" s="47">
        <f t="shared" si="351"/>
        <v>0</v>
      </c>
      <c r="S897" s="47">
        <f t="shared" si="351"/>
        <v>0</v>
      </c>
      <c r="T897" s="38"/>
    </row>
    <row r="898" spans="1:20" s="72" customFormat="1" ht="22.5">
      <c r="A898" s="239"/>
      <c r="B898" s="225"/>
      <c r="C898" s="87" t="s">
        <v>36</v>
      </c>
      <c r="D898" s="140"/>
      <c r="E898" s="140"/>
      <c r="F898" s="140"/>
      <c r="G898" s="64"/>
      <c r="H898" s="38"/>
      <c r="I898" s="38"/>
      <c r="J898" s="38"/>
      <c r="K898" s="38"/>
      <c r="L898" s="47"/>
      <c r="M898" s="47"/>
      <c r="N898" s="47"/>
      <c r="O898" s="47"/>
      <c r="P898" s="47"/>
      <c r="Q898" s="47"/>
      <c r="R898" s="47"/>
      <c r="S898" s="47"/>
      <c r="T898" s="38"/>
    </row>
    <row r="899" spans="1:20" s="72" customFormat="1" ht="34.5" customHeight="1">
      <c r="A899" s="239"/>
      <c r="B899" s="235"/>
      <c r="C899" s="87" t="s">
        <v>379</v>
      </c>
      <c r="D899" s="140" t="s">
        <v>368</v>
      </c>
      <c r="E899" s="140" t="s">
        <v>66</v>
      </c>
      <c r="F899" s="140" t="s">
        <v>991</v>
      </c>
      <c r="G899" s="64" t="s">
        <v>373</v>
      </c>
      <c r="H899" s="38">
        <v>2931.5</v>
      </c>
      <c r="I899" s="38">
        <v>2931.5</v>
      </c>
      <c r="J899" s="38"/>
      <c r="K899" s="38"/>
      <c r="L899" s="47">
        <v>3316.4</v>
      </c>
      <c r="M899" s="47"/>
      <c r="N899" s="47">
        <v>2624.4</v>
      </c>
      <c r="O899" s="47"/>
      <c r="P899" s="47">
        <v>2624.4</v>
      </c>
      <c r="Q899" s="47">
        <v>2624.4</v>
      </c>
      <c r="R899" s="47"/>
      <c r="S899" s="47"/>
      <c r="T899" s="38"/>
    </row>
    <row r="900" spans="1:20" s="72" customFormat="1" ht="22.5">
      <c r="A900" s="239"/>
      <c r="B900" s="224" t="s">
        <v>152</v>
      </c>
      <c r="C900" s="87" t="s">
        <v>23</v>
      </c>
      <c r="D900" s="140" t="s">
        <v>368</v>
      </c>
      <c r="E900" s="140" t="s">
        <v>66</v>
      </c>
      <c r="F900" s="140" t="s">
        <v>991</v>
      </c>
      <c r="G900" s="64"/>
      <c r="H900" s="38">
        <f>H902</f>
        <v>171.1</v>
      </c>
      <c r="I900" s="38">
        <f aca="true" t="shared" si="352" ref="I900:S900">I902</f>
        <v>171.1</v>
      </c>
      <c r="J900" s="38">
        <f t="shared" si="352"/>
        <v>0</v>
      </c>
      <c r="K900" s="38">
        <f t="shared" si="352"/>
        <v>0</v>
      </c>
      <c r="L900" s="47">
        <f t="shared" si="352"/>
        <v>0</v>
      </c>
      <c r="M900" s="47">
        <f t="shared" si="352"/>
        <v>0</v>
      </c>
      <c r="N900" s="47">
        <f t="shared" si="352"/>
        <v>0</v>
      </c>
      <c r="O900" s="47">
        <f t="shared" si="352"/>
        <v>0</v>
      </c>
      <c r="P900" s="47">
        <f t="shared" si="352"/>
        <v>0</v>
      </c>
      <c r="Q900" s="47">
        <f t="shared" si="352"/>
        <v>0</v>
      </c>
      <c r="R900" s="47">
        <f t="shared" si="352"/>
        <v>0</v>
      </c>
      <c r="S900" s="47">
        <f t="shared" si="352"/>
        <v>0</v>
      </c>
      <c r="T900" s="38"/>
    </row>
    <row r="901" spans="1:20" s="72" customFormat="1" ht="22.5">
      <c r="A901" s="239"/>
      <c r="B901" s="225"/>
      <c r="C901" s="87" t="s">
        <v>36</v>
      </c>
      <c r="D901" s="140"/>
      <c r="E901" s="140"/>
      <c r="F901" s="140"/>
      <c r="G901" s="64"/>
      <c r="H901" s="38"/>
      <c r="I901" s="38"/>
      <c r="J901" s="38"/>
      <c r="K901" s="38"/>
      <c r="L901" s="47"/>
      <c r="M901" s="47"/>
      <c r="N901" s="47"/>
      <c r="O901" s="47"/>
      <c r="P901" s="47"/>
      <c r="Q901" s="47"/>
      <c r="R901" s="47"/>
      <c r="S901" s="47"/>
      <c r="T901" s="38"/>
    </row>
    <row r="902" spans="1:20" s="72" customFormat="1" ht="37.5" customHeight="1">
      <c r="A902" s="239"/>
      <c r="B902" s="235"/>
      <c r="C902" s="87" t="s">
        <v>379</v>
      </c>
      <c r="D902" s="140" t="s">
        <v>368</v>
      </c>
      <c r="E902" s="140" t="s">
        <v>66</v>
      </c>
      <c r="F902" s="140" t="s">
        <v>991</v>
      </c>
      <c r="G902" s="64" t="s">
        <v>372</v>
      </c>
      <c r="H902" s="38">
        <v>171.1</v>
      </c>
      <c r="I902" s="38">
        <v>171.1</v>
      </c>
      <c r="J902" s="38"/>
      <c r="K902" s="38"/>
      <c r="L902" s="47"/>
      <c r="M902" s="47"/>
      <c r="N902" s="47"/>
      <c r="O902" s="47"/>
      <c r="P902" s="47"/>
      <c r="Q902" s="47"/>
      <c r="R902" s="47"/>
      <c r="S902" s="47"/>
      <c r="T902" s="38"/>
    </row>
    <row r="903" spans="1:20" s="72" customFormat="1" ht="22.5">
      <c r="A903" s="239"/>
      <c r="B903" s="224" t="s">
        <v>982</v>
      </c>
      <c r="C903" s="87" t="s">
        <v>23</v>
      </c>
      <c r="D903" s="140" t="s">
        <v>368</v>
      </c>
      <c r="E903" s="140" t="s">
        <v>66</v>
      </c>
      <c r="F903" s="140" t="s">
        <v>991</v>
      </c>
      <c r="G903" s="64"/>
      <c r="H903" s="38">
        <f>H905</f>
        <v>29.7</v>
      </c>
      <c r="I903" s="38">
        <f aca="true" t="shared" si="353" ref="I903:S903">I905</f>
        <v>29.7</v>
      </c>
      <c r="J903" s="38">
        <f t="shared" si="353"/>
        <v>0</v>
      </c>
      <c r="K903" s="38">
        <f t="shared" si="353"/>
        <v>0</v>
      </c>
      <c r="L903" s="47">
        <f t="shared" si="353"/>
        <v>33.5</v>
      </c>
      <c r="M903" s="47">
        <f t="shared" si="353"/>
        <v>0</v>
      </c>
      <c r="N903" s="47">
        <f t="shared" si="353"/>
        <v>26.5</v>
      </c>
      <c r="O903" s="47">
        <f t="shared" si="353"/>
        <v>0</v>
      </c>
      <c r="P903" s="47">
        <f t="shared" si="353"/>
        <v>26.5</v>
      </c>
      <c r="Q903" s="47">
        <f t="shared" si="353"/>
        <v>26.5</v>
      </c>
      <c r="R903" s="47">
        <f t="shared" si="353"/>
        <v>0</v>
      </c>
      <c r="S903" s="47">
        <f t="shared" si="353"/>
        <v>0</v>
      </c>
      <c r="T903" s="38"/>
    </row>
    <row r="904" spans="1:20" s="72" customFormat="1" ht="22.5">
      <c r="A904" s="239"/>
      <c r="B904" s="225"/>
      <c r="C904" s="87" t="s">
        <v>36</v>
      </c>
      <c r="D904" s="140"/>
      <c r="E904" s="140"/>
      <c r="F904" s="140"/>
      <c r="G904" s="64"/>
      <c r="H904" s="38"/>
      <c r="I904" s="38"/>
      <c r="J904" s="38"/>
      <c r="K904" s="38"/>
      <c r="L904" s="47"/>
      <c r="M904" s="47"/>
      <c r="N904" s="47"/>
      <c r="O904" s="47"/>
      <c r="P904" s="47"/>
      <c r="Q904" s="47"/>
      <c r="R904" s="47"/>
      <c r="S904" s="47"/>
      <c r="T904" s="38"/>
    </row>
    <row r="905" spans="1:20" s="72" customFormat="1" ht="37.5" customHeight="1">
      <c r="A905" s="239"/>
      <c r="B905" s="235"/>
      <c r="C905" s="87" t="s">
        <v>379</v>
      </c>
      <c r="D905" s="140" t="s">
        <v>368</v>
      </c>
      <c r="E905" s="140" t="s">
        <v>66</v>
      </c>
      <c r="F905" s="140" t="s">
        <v>991</v>
      </c>
      <c r="G905" s="64" t="s">
        <v>373</v>
      </c>
      <c r="H905" s="38">
        <v>29.7</v>
      </c>
      <c r="I905" s="38">
        <v>29.7</v>
      </c>
      <c r="J905" s="38"/>
      <c r="K905" s="38"/>
      <c r="L905" s="47">
        <v>33.5</v>
      </c>
      <c r="M905" s="47"/>
      <c r="N905" s="47">
        <v>26.5</v>
      </c>
      <c r="O905" s="47"/>
      <c r="P905" s="47">
        <v>26.5</v>
      </c>
      <c r="Q905" s="47">
        <v>26.5</v>
      </c>
      <c r="R905" s="47"/>
      <c r="S905" s="47"/>
      <c r="T905" s="38"/>
    </row>
    <row r="906" spans="1:20" s="72" customFormat="1" ht="22.5">
      <c r="A906" s="239"/>
      <c r="B906" s="224" t="s">
        <v>982</v>
      </c>
      <c r="C906" s="87" t="s">
        <v>23</v>
      </c>
      <c r="D906" s="140" t="s">
        <v>368</v>
      </c>
      <c r="E906" s="140" t="s">
        <v>66</v>
      </c>
      <c r="F906" s="140" t="s">
        <v>573</v>
      </c>
      <c r="G906" s="64"/>
      <c r="H906" s="38">
        <f>H908</f>
        <v>1.7</v>
      </c>
      <c r="I906" s="38">
        <f aca="true" t="shared" si="354" ref="I906:S906">I908</f>
        <v>1.7</v>
      </c>
      <c r="J906" s="38">
        <f t="shared" si="354"/>
        <v>0</v>
      </c>
      <c r="K906" s="38">
        <f t="shared" si="354"/>
        <v>0</v>
      </c>
      <c r="L906" s="47">
        <f t="shared" si="354"/>
        <v>0</v>
      </c>
      <c r="M906" s="47">
        <f t="shared" si="354"/>
        <v>0</v>
      </c>
      <c r="N906" s="47">
        <f t="shared" si="354"/>
        <v>0</v>
      </c>
      <c r="O906" s="47">
        <f t="shared" si="354"/>
        <v>0</v>
      </c>
      <c r="P906" s="47">
        <f t="shared" si="354"/>
        <v>0</v>
      </c>
      <c r="Q906" s="47">
        <f t="shared" si="354"/>
        <v>0</v>
      </c>
      <c r="R906" s="47">
        <f t="shared" si="354"/>
        <v>0</v>
      </c>
      <c r="S906" s="47">
        <f t="shared" si="354"/>
        <v>0</v>
      </c>
      <c r="T906" s="38"/>
    </row>
    <row r="907" spans="1:20" s="72" customFormat="1" ht="22.5">
      <c r="A907" s="239"/>
      <c r="B907" s="225"/>
      <c r="C907" s="87" t="s">
        <v>36</v>
      </c>
      <c r="D907" s="140"/>
      <c r="E907" s="140"/>
      <c r="F907" s="140"/>
      <c r="G907" s="64"/>
      <c r="H907" s="38"/>
      <c r="I907" s="38"/>
      <c r="J907" s="38"/>
      <c r="K907" s="38"/>
      <c r="L907" s="47"/>
      <c r="M907" s="47"/>
      <c r="N907" s="47"/>
      <c r="O907" s="47"/>
      <c r="P907" s="47"/>
      <c r="Q907" s="47"/>
      <c r="R907" s="47"/>
      <c r="S907" s="47"/>
      <c r="T907" s="38"/>
    </row>
    <row r="908" spans="1:20" s="72" customFormat="1" ht="37.5" customHeight="1">
      <c r="A908" s="239"/>
      <c r="B908" s="235"/>
      <c r="C908" s="87" t="s">
        <v>379</v>
      </c>
      <c r="D908" s="140" t="s">
        <v>368</v>
      </c>
      <c r="E908" s="140" t="s">
        <v>66</v>
      </c>
      <c r="F908" s="140" t="s">
        <v>573</v>
      </c>
      <c r="G908" s="64" t="s">
        <v>372</v>
      </c>
      <c r="H908" s="38">
        <v>1.7</v>
      </c>
      <c r="I908" s="38">
        <v>1.7</v>
      </c>
      <c r="J908" s="38"/>
      <c r="K908" s="38"/>
      <c r="L908" s="47"/>
      <c r="M908" s="47"/>
      <c r="N908" s="47"/>
      <c r="O908" s="47"/>
      <c r="P908" s="47"/>
      <c r="Q908" s="47"/>
      <c r="R908" s="47"/>
      <c r="S908" s="47"/>
      <c r="T908" s="38"/>
    </row>
    <row r="909" spans="1:20" s="72" customFormat="1" ht="21.75" customHeight="1">
      <c r="A909" s="256" t="s">
        <v>510</v>
      </c>
      <c r="B909" s="224" t="s">
        <v>992</v>
      </c>
      <c r="C909" s="87" t="s">
        <v>23</v>
      </c>
      <c r="D909" s="140"/>
      <c r="E909" s="140"/>
      <c r="F909" s="140"/>
      <c r="G909" s="64"/>
      <c r="H909" s="38">
        <f>H911</f>
        <v>0</v>
      </c>
      <c r="I909" s="38">
        <f aca="true" t="shared" si="355" ref="I909:S909">I911</f>
        <v>0</v>
      </c>
      <c r="J909" s="38">
        <f t="shared" si="355"/>
        <v>0</v>
      </c>
      <c r="K909" s="38">
        <f t="shared" si="355"/>
        <v>0</v>
      </c>
      <c r="L909" s="47">
        <f t="shared" si="355"/>
        <v>250</v>
      </c>
      <c r="M909" s="47">
        <f t="shared" si="355"/>
        <v>70.5</v>
      </c>
      <c r="N909" s="47">
        <f t="shared" si="355"/>
        <v>262</v>
      </c>
      <c r="O909" s="47">
        <f t="shared" si="355"/>
        <v>219</v>
      </c>
      <c r="P909" s="47">
        <f t="shared" si="355"/>
        <v>262</v>
      </c>
      <c r="Q909" s="47">
        <f t="shared" si="355"/>
        <v>219</v>
      </c>
      <c r="R909" s="47">
        <f t="shared" si="355"/>
        <v>0</v>
      </c>
      <c r="S909" s="47">
        <f t="shared" si="355"/>
        <v>0</v>
      </c>
      <c r="T909" s="38"/>
    </row>
    <row r="910" spans="1:20" s="72" customFormat="1" ht="22.5" customHeight="1">
      <c r="A910" s="257"/>
      <c r="B910" s="225"/>
      <c r="C910" s="87" t="s">
        <v>36</v>
      </c>
      <c r="D910" s="140"/>
      <c r="E910" s="140"/>
      <c r="F910" s="140"/>
      <c r="G910" s="64"/>
      <c r="H910" s="38"/>
      <c r="I910" s="38"/>
      <c r="J910" s="38"/>
      <c r="K910" s="38"/>
      <c r="L910" s="47"/>
      <c r="M910" s="47"/>
      <c r="N910" s="47"/>
      <c r="O910" s="47"/>
      <c r="P910" s="47"/>
      <c r="Q910" s="47"/>
      <c r="R910" s="47"/>
      <c r="S910" s="47"/>
      <c r="T910" s="38"/>
    </row>
    <row r="911" spans="1:20" s="72" customFormat="1" ht="37.5" customHeight="1">
      <c r="A911" s="258"/>
      <c r="B911" s="235"/>
      <c r="C911" s="87" t="s">
        <v>379</v>
      </c>
      <c r="D911" s="140" t="s">
        <v>368</v>
      </c>
      <c r="E911" s="140" t="s">
        <v>270</v>
      </c>
      <c r="F911" s="140" t="s">
        <v>270</v>
      </c>
      <c r="G911" s="64" t="s">
        <v>270</v>
      </c>
      <c r="H911" s="38">
        <f>H912+H915</f>
        <v>0</v>
      </c>
      <c r="I911" s="38">
        <f aca="true" t="shared" si="356" ref="I911:S911">I912+I915</f>
        <v>0</v>
      </c>
      <c r="J911" s="38">
        <f t="shared" si="356"/>
        <v>0</v>
      </c>
      <c r="K911" s="38">
        <f t="shared" si="356"/>
        <v>0</v>
      </c>
      <c r="L911" s="38">
        <f t="shared" si="356"/>
        <v>250</v>
      </c>
      <c r="M911" s="38">
        <f t="shared" si="356"/>
        <v>70.5</v>
      </c>
      <c r="N911" s="38">
        <f t="shared" si="356"/>
        <v>262</v>
      </c>
      <c r="O911" s="38">
        <f t="shared" si="356"/>
        <v>219</v>
      </c>
      <c r="P911" s="38">
        <f t="shared" si="356"/>
        <v>262</v>
      </c>
      <c r="Q911" s="38">
        <f t="shared" si="356"/>
        <v>219</v>
      </c>
      <c r="R911" s="38">
        <f t="shared" si="356"/>
        <v>0</v>
      </c>
      <c r="S911" s="38">
        <f t="shared" si="356"/>
        <v>0</v>
      </c>
      <c r="T911" s="38"/>
    </row>
    <row r="912" spans="1:20" s="72" customFormat="1" ht="23.25" customHeight="1">
      <c r="A912" s="256"/>
      <c r="B912" s="224" t="s">
        <v>155</v>
      </c>
      <c r="C912" s="87" t="s">
        <v>23</v>
      </c>
      <c r="D912" s="140" t="s">
        <v>368</v>
      </c>
      <c r="E912" s="140" t="s">
        <v>163</v>
      </c>
      <c r="F912" s="140" t="s">
        <v>451</v>
      </c>
      <c r="G912" s="64"/>
      <c r="H912" s="38">
        <f>H914</f>
        <v>0</v>
      </c>
      <c r="I912" s="38">
        <f aca="true" t="shared" si="357" ref="I912:S912">I914</f>
        <v>0</v>
      </c>
      <c r="J912" s="38">
        <f t="shared" si="357"/>
        <v>0</v>
      </c>
      <c r="K912" s="38">
        <f t="shared" si="357"/>
        <v>0</v>
      </c>
      <c r="L912" s="47">
        <f t="shared" si="357"/>
        <v>0</v>
      </c>
      <c r="M912" s="47">
        <f t="shared" si="357"/>
        <v>0</v>
      </c>
      <c r="N912" s="47">
        <f t="shared" si="357"/>
        <v>12</v>
      </c>
      <c r="O912" s="47">
        <f t="shared" si="357"/>
        <v>12</v>
      </c>
      <c r="P912" s="47">
        <f t="shared" si="357"/>
        <v>12</v>
      </c>
      <c r="Q912" s="47">
        <f t="shared" si="357"/>
        <v>12</v>
      </c>
      <c r="R912" s="47">
        <f t="shared" si="357"/>
        <v>0</v>
      </c>
      <c r="S912" s="47">
        <f t="shared" si="357"/>
        <v>0</v>
      </c>
      <c r="T912" s="38"/>
    </row>
    <row r="913" spans="1:20" s="72" customFormat="1" ht="22.5" customHeight="1">
      <c r="A913" s="257"/>
      <c r="B913" s="225"/>
      <c r="C913" s="87" t="s">
        <v>36</v>
      </c>
      <c r="D913" s="140"/>
      <c r="E913" s="140"/>
      <c r="F913" s="140"/>
      <c r="G913" s="64"/>
      <c r="H913" s="38"/>
      <c r="I913" s="38"/>
      <c r="J913" s="38"/>
      <c r="K913" s="38"/>
      <c r="L913" s="47"/>
      <c r="M913" s="47"/>
      <c r="N913" s="47"/>
      <c r="O913" s="47"/>
      <c r="P913" s="47"/>
      <c r="Q913" s="47"/>
      <c r="R913" s="47"/>
      <c r="S913" s="47"/>
      <c r="T913" s="38"/>
    </row>
    <row r="914" spans="1:20" s="72" customFormat="1" ht="37.5" customHeight="1">
      <c r="A914" s="258"/>
      <c r="B914" s="235"/>
      <c r="C914" s="87" t="s">
        <v>379</v>
      </c>
      <c r="D914" s="140" t="s">
        <v>368</v>
      </c>
      <c r="E914" s="140" t="s">
        <v>163</v>
      </c>
      <c r="F914" s="140" t="s">
        <v>451</v>
      </c>
      <c r="G914" s="64" t="s">
        <v>372</v>
      </c>
      <c r="H914" s="38"/>
      <c r="I914" s="38"/>
      <c r="J914" s="38"/>
      <c r="K914" s="38"/>
      <c r="L914" s="47"/>
      <c r="M914" s="47"/>
      <c r="N914" s="47">
        <v>12</v>
      </c>
      <c r="O914" s="47">
        <v>12</v>
      </c>
      <c r="P914" s="47">
        <v>12</v>
      </c>
      <c r="Q914" s="47">
        <v>12</v>
      </c>
      <c r="R914" s="47"/>
      <c r="S914" s="47"/>
      <c r="T914" s="38"/>
    </row>
    <row r="915" spans="1:20" s="72" customFormat="1" ht="22.5">
      <c r="A915" s="236"/>
      <c r="B915" s="224" t="s">
        <v>574</v>
      </c>
      <c r="C915" s="87" t="s">
        <v>23</v>
      </c>
      <c r="D915" s="140" t="s">
        <v>368</v>
      </c>
      <c r="E915" s="140" t="s">
        <v>66</v>
      </c>
      <c r="F915" s="140" t="s">
        <v>451</v>
      </c>
      <c r="G915" s="64"/>
      <c r="H915" s="38">
        <f>H917</f>
        <v>0</v>
      </c>
      <c r="I915" s="38">
        <f aca="true" t="shared" si="358" ref="I915:S915">I917</f>
        <v>0</v>
      </c>
      <c r="J915" s="38">
        <f t="shared" si="358"/>
        <v>0</v>
      </c>
      <c r="K915" s="38">
        <f t="shared" si="358"/>
        <v>0</v>
      </c>
      <c r="L915" s="47">
        <f t="shared" si="358"/>
        <v>250</v>
      </c>
      <c r="M915" s="47">
        <f t="shared" si="358"/>
        <v>70.5</v>
      </c>
      <c r="N915" s="47">
        <f t="shared" si="358"/>
        <v>250</v>
      </c>
      <c r="O915" s="47">
        <f t="shared" si="358"/>
        <v>207</v>
      </c>
      <c r="P915" s="47">
        <f t="shared" si="358"/>
        <v>250</v>
      </c>
      <c r="Q915" s="47">
        <f t="shared" si="358"/>
        <v>207</v>
      </c>
      <c r="R915" s="47">
        <f t="shared" si="358"/>
        <v>0</v>
      </c>
      <c r="S915" s="47">
        <f t="shared" si="358"/>
        <v>0</v>
      </c>
      <c r="T915" s="38"/>
    </row>
    <row r="916" spans="1:20" s="72" customFormat="1" ht="22.5">
      <c r="A916" s="237"/>
      <c r="B916" s="225"/>
      <c r="C916" s="87" t="s">
        <v>36</v>
      </c>
      <c r="D916" s="140"/>
      <c r="E916" s="140"/>
      <c r="F916" s="140"/>
      <c r="G916" s="64"/>
      <c r="H916" s="38"/>
      <c r="I916" s="38"/>
      <c r="J916" s="38"/>
      <c r="K916" s="38"/>
      <c r="L916" s="47"/>
      <c r="M916" s="47"/>
      <c r="N916" s="47"/>
      <c r="O916" s="47"/>
      <c r="P916" s="47"/>
      <c r="Q916" s="47"/>
      <c r="R916" s="47"/>
      <c r="S916" s="47"/>
      <c r="T916" s="38"/>
    </row>
    <row r="917" spans="1:20" s="72" customFormat="1" ht="33.75">
      <c r="A917" s="238"/>
      <c r="B917" s="235"/>
      <c r="C917" s="87" t="s">
        <v>379</v>
      </c>
      <c r="D917" s="140" t="s">
        <v>368</v>
      </c>
      <c r="E917" s="140" t="s">
        <v>66</v>
      </c>
      <c r="F917" s="140" t="s">
        <v>451</v>
      </c>
      <c r="G917" s="64" t="s">
        <v>373</v>
      </c>
      <c r="H917" s="38"/>
      <c r="I917" s="38"/>
      <c r="J917" s="38"/>
      <c r="K917" s="38"/>
      <c r="L917" s="47">
        <v>250</v>
      </c>
      <c r="M917" s="47">
        <v>70.5</v>
      </c>
      <c r="N917" s="47">
        <v>250</v>
      </c>
      <c r="O917" s="47">
        <v>207</v>
      </c>
      <c r="P917" s="47">
        <v>250</v>
      </c>
      <c r="Q917" s="47">
        <v>207</v>
      </c>
      <c r="R917" s="47"/>
      <c r="S917" s="47"/>
      <c r="T917" s="38"/>
    </row>
    <row r="918" spans="1:20" s="72" customFormat="1" ht="22.5">
      <c r="A918" s="280" t="s">
        <v>40</v>
      </c>
      <c r="B918" s="280" t="s">
        <v>479</v>
      </c>
      <c r="C918" s="87" t="s">
        <v>23</v>
      </c>
      <c r="D918" s="76"/>
      <c r="E918" s="76"/>
      <c r="F918" s="76"/>
      <c r="G918" s="76"/>
      <c r="H918" s="130">
        <f>H920</f>
        <v>79500.8</v>
      </c>
      <c r="I918" s="130">
        <f aca="true" t="shared" si="359" ref="I918:S918">I920</f>
        <v>79116.2</v>
      </c>
      <c r="J918" s="130">
        <f t="shared" si="359"/>
        <v>18528.5</v>
      </c>
      <c r="K918" s="130">
        <f t="shared" si="359"/>
        <v>18528.5</v>
      </c>
      <c r="L918" s="67">
        <f t="shared" si="359"/>
        <v>42943.5</v>
      </c>
      <c r="M918" s="67">
        <f t="shared" si="359"/>
        <v>42943.5</v>
      </c>
      <c r="N918" s="67">
        <f t="shared" si="359"/>
        <v>65558.8</v>
      </c>
      <c r="O918" s="67">
        <f t="shared" si="359"/>
        <v>65558.8</v>
      </c>
      <c r="P918" s="67">
        <f t="shared" si="359"/>
        <v>88867.1</v>
      </c>
      <c r="Q918" s="67">
        <f t="shared" si="359"/>
        <v>88781.70000000001</v>
      </c>
      <c r="R918" s="67">
        <f t="shared" si="359"/>
        <v>64986.299999999996</v>
      </c>
      <c r="S918" s="67">
        <f t="shared" si="359"/>
        <v>64827.2</v>
      </c>
      <c r="T918" s="38"/>
    </row>
    <row r="919" spans="1:20" s="72" customFormat="1" ht="22.5">
      <c r="A919" s="280"/>
      <c r="B919" s="280"/>
      <c r="C919" s="87" t="s">
        <v>36</v>
      </c>
      <c r="D919" s="76"/>
      <c r="E919" s="76"/>
      <c r="F919" s="76"/>
      <c r="G919" s="76"/>
      <c r="H919" s="76"/>
      <c r="I919" s="76"/>
      <c r="J919" s="76"/>
      <c r="K919" s="76"/>
      <c r="L919" s="114"/>
      <c r="M919" s="114"/>
      <c r="N919" s="114"/>
      <c r="O919" s="114"/>
      <c r="P919" s="114"/>
      <c r="Q919" s="114"/>
      <c r="R919" s="114"/>
      <c r="S919" s="114"/>
      <c r="T919" s="38"/>
    </row>
    <row r="920" spans="1:20" s="72" customFormat="1" ht="56.25">
      <c r="A920" s="280"/>
      <c r="B920" s="280"/>
      <c r="C920" s="87" t="s">
        <v>480</v>
      </c>
      <c r="D920" s="124" t="s">
        <v>481</v>
      </c>
      <c r="E920" s="76" t="s">
        <v>270</v>
      </c>
      <c r="F920" s="76" t="s">
        <v>270</v>
      </c>
      <c r="G920" s="76" t="s">
        <v>270</v>
      </c>
      <c r="H920" s="130">
        <f>H922+H925+H928</f>
        <v>79500.8</v>
      </c>
      <c r="I920" s="130">
        <f aca="true" t="shared" si="360" ref="I920:S920">I922+I925+I928</f>
        <v>79116.2</v>
      </c>
      <c r="J920" s="130">
        <f t="shared" si="360"/>
        <v>18528.5</v>
      </c>
      <c r="K920" s="130">
        <f t="shared" si="360"/>
        <v>18528.5</v>
      </c>
      <c r="L920" s="67">
        <f t="shared" si="360"/>
        <v>42943.5</v>
      </c>
      <c r="M920" s="67">
        <f t="shared" si="360"/>
        <v>42943.5</v>
      </c>
      <c r="N920" s="67">
        <f t="shared" si="360"/>
        <v>65558.8</v>
      </c>
      <c r="O920" s="67">
        <f t="shared" si="360"/>
        <v>65558.8</v>
      </c>
      <c r="P920" s="67">
        <f t="shared" si="360"/>
        <v>88867.1</v>
      </c>
      <c r="Q920" s="67">
        <f t="shared" si="360"/>
        <v>88781.70000000001</v>
      </c>
      <c r="R920" s="67">
        <f t="shared" si="360"/>
        <v>64986.299999999996</v>
      </c>
      <c r="S920" s="67">
        <f t="shared" si="360"/>
        <v>64827.2</v>
      </c>
      <c r="T920" s="38"/>
    </row>
    <row r="921" spans="1:20" s="72" customFormat="1" ht="12.75">
      <c r="A921" s="280"/>
      <c r="B921" s="280"/>
      <c r="C921" s="87"/>
      <c r="D921" s="38"/>
      <c r="E921" s="38"/>
      <c r="F921" s="38"/>
      <c r="G921" s="38"/>
      <c r="H921" s="38"/>
      <c r="I921" s="38"/>
      <c r="J921" s="38"/>
      <c r="K921" s="38"/>
      <c r="L921" s="47"/>
      <c r="M921" s="47"/>
      <c r="N921" s="47"/>
      <c r="O921" s="47"/>
      <c r="P921" s="47"/>
      <c r="Q921" s="47"/>
      <c r="R921" s="47"/>
      <c r="S921" s="47"/>
      <c r="T921" s="38"/>
    </row>
    <row r="922" spans="1:20" s="72" customFormat="1" ht="22.5">
      <c r="A922" s="230" t="s">
        <v>28</v>
      </c>
      <c r="B922" s="230" t="s">
        <v>482</v>
      </c>
      <c r="C922" s="87" t="s">
        <v>23</v>
      </c>
      <c r="D922" s="64" t="str">
        <f>D924</f>
        <v>094</v>
      </c>
      <c r="E922" s="64" t="str">
        <f>E924</f>
        <v>х</v>
      </c>
      <c r="F922" s="64" t="str">
        <f>F924</f>
        <v>х</v>
      </c>
      <c r="G922" s="64" t="str">
        <f>G924</f>
        <v>х</v>
      </c>
      <c r="H922" s="59">
        <f>H924</f>
        <v>72624</v>
      </c>
      <c r="I922" s="59">
        <f aca="true" t="shared" si="361" ref="I922:S922">I924</f>
        <v>72431</v>
      </c>
      <c r="J922" s="59">
        <f t="shared" si="361"/>
        <v>16826.7</v>
      </c>
      <c r="K922" s="59">
        <f t="shared" si="361"/>
        <v>16826.7</v>
      </c>
      <c r="L922" s="60">
        <f t="shared" si="361"/>
        <v>39017.8</v>
      </c>
      <c r="M922" s="60">
        <f t="shared" si="361"/>
        <v>39017.8</v>
      </c>
      <c r="N922" s="60">
        <f t="shared" si="361"/>
        <v>59785.2</v>
      </c>
      <c r="O922" s="60">
        <f t="shared" si="361"/>
        <v>59785.2</v>
      </c>
      <c r="P922" s="60">
        <f t="shared" si="361"/>
        <v>81125</v>
      </c>
      <c r="Q922" s="60">
        <f t="shared" si="361"/>
        <v>81125</v>
      </c>
      <c r="R922" s="60">
        <f t="shared" si="361"/>
        <v>56714.6</v>
      </c>
      <c r="S922" s="60">
        <f t="shared" si="361"/>
        <v>56555.5</v>
      </c>
      <c r="T922" s="38"/>
    </row>
    <row r="923" spans="1:20" s="72" customFormat="1" ht="22.5">
      <c r="A923" s="230"/>
      <c r="B923" s="230"/>
      <c r="C923" s="87" t="s">
        <v>36</v>
      </c>
      <c r="D923" s="38"/>
      <c r="E923" s="38"/>
      <c r="F923" s="38"/>
      <c r="G923" s="38"/>
      <c r="H923" s="59"/>
      <c r="I923" s="59"/>
      <c r="J923" s="59"/>
      <c r="K923" s="59"/>
      <c r="L923" s="60"/>
      <c r="M923" s="60"/>
      <c r="N923" s="60"/>
      <c r="O923" s="60"/>
      <c r="P923" s="60"/>
      <c r="Q923" s="60"/>
      <c r="R923" s="60"/>
      <c r="S923" s="60"/>
      <c r="T923" s="38"/>
    </row>
    <row r="924" spans="1:20" s="72" customFormat="1" ht="56.25">
      <c r="A924" s="230"/>
      <c r="B924" s="230"/>
      <c r="C924" s="87" t="s">
        <v>480</v>
      </c>
      <c r="D924" s="64" t="s">
        <v>481</v>
      </c>
      <c r="E924" s="38" t="s">
        <v>231</v>
      </c>
      <c r="F924" s="38" t="s">
        <v>231</v>
      </c>
      <c r="G924" s="38" t="s">
        <v>231</v>
      </c>
      <c r="H924" s="59">
        <v>72624</v>
      </c>
      <c r="I924" s="59">
        <v>72431</v>
      </c>
      <c r="J924" s="59">
        <v>16826.7</v>
      </c>
      <c r="K924" s="59">
        <v>16826.7</v>
      </c>
      <c r="L924" s="60">
        <v>39017.8</v>
      </c>
      <c r="M924" s="60">
        <v>39017.8</v>
      </c>
      <c r="N924" s="60">
        <v>59785.2</v>
      </c>
      <c r="O924" s="60">
        <v>59785.2</v>
      </c>
      <c r="P924" s="60">
        <v>81125</v>
      </c>
      <c r="Q924" s="60">
        <v>81125</v>
      </c>
      <c r="R924" s="60">
        <v>56714.6</v>
      </c>
      <c r="S924" s="60">
        <v>56555.5</v>
      </c>
      <c r="T924" s="38"/>
    </row>
    <row r="925" spans="1:20" s="72" customFormat="1" ht="22.5">
      <c r="A925" s="230" t="s">
        <v>486</v>
      </c>
      <c r="B925" s="230" t="s">
        <v>483</v>
      </c>
      <c r="C925" s="87" t="s">
        <v>23</v>
      </c>
      <c r="D925" s="64" t="str">
        <f>D927</f>
        <v>094</v>
      </c>
      <c r="E925" s="64">
        <f>E927</f>
        <v>1301</v>
      </c>
      <c r="F925" s="64">
        <f>F927</f>
        <v>1428603</v>
      </c>
      <c r="G925" s="64"/>
      <c r="H925" s="59">
        <f>H927</f>
        <v>0</v>
      </c>
      <c r="I925" s="59">
        <f aca="true" t="shared" si="362" ref="I925:S925">I927</f>
        <v>0</v>
      </c>
      <c r="J925" s="59">
        <f t="shared" si="362"/>
        <v>0</v>
      </c>
      <c r="K925" s="59">
        <f t="shared" si="362"/>
        <v>0</v>
      </c>
      <c r="L925" s="60">
        <f t="shared" si="362"/>
        <v>0</v>
      </c>
      <c r="M925" s="60">
        <f t="shared" si="362"/>
        <v>0</v>
      </c>
      <c r="N925" s="60">
        <f t="shared" si="362"/>
        <v>0</v>
      </c>
      <c r="O925" s="60">
        <f t="shared" si="362"/>
        <v>0</v>
      </c>
      <c r="P925" s="60">
        <f t="shared" si="362"/>
        <v>13.1</v>
      </c>
      <c r="Q925" s="60">
        <f t="shared" si="362"/>
        <v>13.1</v>
      </c>
      <c r="R925" s="60">
        <f t="shared" si="362"/>
        <v>250</v>
      </c>
      <c r="S925" s="60">
        <f t="shared" si="362"/>
        <v>250</v>
      </c>
      <c r="T925" s="38"/>
    </row>
    <row r="926" spans="1:20" s="72" customFormat="1" ht="22.5">
      <c r="A926" s="230"/>
      <c r="B926" s="230"/>
      <c r="C926" s="87" t="s">
        <v>36</v>
      </c>
      <c r="D926" s="38"/>
      <c r="E926" s="38"/>
      <c r="F926" s="38"/>
      <c r="G926" s="38"/>
      <c r="H926" s="59"/>
      <c r="I926" s="59"/>
      <c r="J926" s="59"/>
      <c r="K926" s="59"/>
      <c r="L926" s="60"/>
      <c r="M926" s="60"/>
      <c r="N926" s="60"/>
      <c r="O926" s="60"/>
      <c r="P926" s="60"/>
      <c r="Q926" s="60"/>
      <c r="R926" s="60"/>
      <c r="S926" s="60"/>
      <c r="T926" s="38"/>
    </row>
    <row r="927" spans="1:20" s="72" customFormat="1" ht="56.25">
      <c r="A927" s="230"/>
      <c r="B927" s="230"/>
      <c r="C927" s="87" t="s">
        <v>480</v>
      </c>
      <c r="D927" s="64" t="s">
        <v>481</v>
      </c>
      <c r="E927" s="38">
        <v>1301</v>
      </c>
      <c r="F927" s="38">
        <v>1428603</v>
      </c>
      <c r="G927" s="38">
        <v>730</v>
      </c>
      <c r="H927" s="59"/>
      <c r="I927" s="59"/>
      <c r="J927" s="59">
        <v>0</v>
      </c>
      <c r="K927" s="59">
        <v>0</v>
      </c>
      <c r="L927" s="60">
        <v>0</v>
      </c>
      <c r="M927" s="60">
        <v>0</v>
      </c>
      <c r="N927" s="60">
        <v>0</v>
      </c>
      <c r="O927" s="60">
        <v>0</v>
      </c>
      <c r="P927" s="60">
        <v>13.1</v>
      </c>
      <c r="Q927" s="60">
        <v>13.1</v>
      </c>
      <c r="R927" s="60">
        <v>250</v>
      </c>
      <c r="S927" s="60">
        <v>250</v>
      </c>
      <c r="T927" s="38"/>
    </row>
    <row r="928" spans="1:20" s="72" customFormat="1" ht="22.5">
      <c r="A928" s="230" t="s">
        <v>487</v>
      </c>
      <c r="B928" s="230" t="s">
        <v>484</v>
      </c>
      <c r="C928" s="87" t="s">
        <v>23</v>
      </c>
      <c r="D928" s="64" t="str">
        <f>D930</f>
        <v>094</v>
      </c>
      <c r="E928" s="64" t="str">
        <f>E930</f>
        <v>0106</v>
      </c>
      <c r="F928" s="64">
        <f>F930</f>
        <v>1438021</v>
      </c>
      <c r="G928" s="38"/>
      <c r="H928" s="59">
        <f>H930</f>
        <v>6876.8</v>
      </c>
      <c r="I928" s="59">
        <f aca="true" t="shared" si="363" ref="I928:S928">I930</f>
        <v>6685.2</v>
      </c>
      <c r="J928" s="59">
        <f t="shared" si="363"/>
        <v>1701.8</v>
      </c>
      <c r="K928" s="59">
        <f t="shared" si="363"/>
        <v>1701.8</v>
      </c>
      <c r="L928" s="60">
        <f t="shared" si="363"/>
        <v>3925.7</v>
      </c>
      <c r="M928" s="60">
        <f t="shared" si="363"/>
        <v>3925.7</v>
      </c>
      <c r="N928" s="60">
        <f t="shared" si="363"/>
        <v>5773.6</v>
      </c>
      <c r="O928" s="60">
        <f t="shared" si="363"/>
        <v>5773.6</v>
      </c>
      <c r="P928" s="60">
        <f t="shared" si="363"/>
        <v>7729</v>
      </c>
      <c r="Q928" s="60">
        <f t="shared" si="363"/>
        <v>7643.6</v>
      </c>
      <c r="R928" s="60">
        <f t="shared" si="363"/>
        <v>8021.7</v>
      </c>
      <c r="S928" s="60">
        <f t="shared" si="363"/>
        <v>8021.7</v>
      </c>
      <c r="T928" s="38"/>
    </row>
    <row r="929" spans="1:20" s="72" customFormat="1" ht="22.5">
      <c r="A929" s="230"/>
      <c r="B929" s="230"/>
      <c r="C929" s="87" t="s">
        <v>36</v>
      </c>
      <c r="D929" s="38"/>
      <c r="E929" s="38"/>
      <c r="F929" s="38"/>
      <c r="G929" s="38"/>
      <c r="H929" s="59"/>
      <c r="I929" s="59"/>
      <c r="J929" s="59"/>
      <c r="K929" s="59"/>
      <c r="L929" s="60"/>
      <c r="M929" s="60"/>
      <c r="N929" s="60"/>
      <c r="O929" s="60"/>
      <c r="P929" s="60"/>
      <c r="Q929" s="60"/>
      <c r="R929" s="60"/>
      <c r="S929" s="60"/>
      <c r="T929" s="38"/>
    </row>
    <row r="930" spans="1:20" s="72" customFormat="1" ht="56.25">
      <c r="A930" s="230"/>
      <c r="B930" s="230"/>
      <c r="C930" s="87" t="s">
        <v>480</v>
      </c>
      <c r="D930" s="64" t="s">
        <v>481</v>
      </c>
      <c r="E930" s="64" t="s">
        <v>485</v>
      </c>
      <c r="F930" s="38">
        <v>1438021</v>
      </c>
      <c r="G930" s="38" t="s">
        <v>231</v>
      </c>
      <c r="H930" s="59">
        <v>6876.8</v>
      </c>
      <c r="I930" s="59">
        <v>6685.2</v>
      </c>
      <c r="J930" s="59">
        <v>1701.8</v>
      </c>
      <c r="K930" s="59">
        <v>1701.8</v>
      </c>
      <c r="L930" s="60">
        <v>3925.7</v>
      </c>
      <c r="M930" s="60">
        <v>3925.7</v>
      </c>
      <c r="N930" s="60">
        <v>5773.6</v>
      </c>
      <c r="O930" s="60">
        <v>5773.6</v>
      </c>
      <c r="P930" s="60">
        <v>7729</v>
      </c>
      <c r="Q930" s="60">
        <v>7643.6</v>
      </c>
      <c r="R930" s="60">
        <v>8021.7</v>
      </c>
      <c r="S930" s="60">
        <v>8021.7</v>
      </c>
      <c r="T930" s="38"/>
    </row>
  </sheetData>
  <sheetProtection/>
  <mergeCells count="827">
    <mergeCell ref="C811:C814"/>
    <mergeCell ref="C795:C796"/>
    <mergeCell ref="C454:C461"/>
    <mergeCell ref="A510:A512"/>
    <mergeCell ref="A513:A515"/>
    <mergeCell ref="B510:B512"/>
    <mergeCell ref="B499:B505"/>
    <mergeCell ref="B476:B478"/>
    <mergeCell ref="A488:A490"/>
    <mergeCell ref="A499:A505"/>
    <mergeCell ref="E795:E796"/>
    <mergeCell ref="D811:D814"/>
    <mergeCell ref="A516:A518"/>
    <mergeCell ref="A519:A521"/>
    <mergeCell ref="B516:B518"/>
    <mergeCell ref="B519:B521"/>
    <mergeCell ref="E811:E814"/>
    <mergeCell ref="A540:A542"/>
    <mergeCell ref="B540:B542"/>
    <mergeCell ref="B790:B792"/>
    <mergeCell ref="F252:F256"/>
    <mergeCell ref="E245:E249"/>
    <mergeCell ref="F811:F814"/>
    <mergeCell ref="D389:D390"/>
    <mergeCell ref="D454:D461"/>
    <mergeCell ref="E454:E461"/>
    <mergeCell ref="F454:F461"/>
    <mergeCell ref="D493:D495"/>
    <mergeCell ref="E422:E424"/>
    <mergeCell ref="E464:E471"/>
    <mergeCell ref="C276:C277"/>
    <mergeCell ref="D396:D398"/>
    <mergeCell ref="E396:E398"/>
    <mergeCell ref="F412:F413"/>
    <mergeCell ref="F405:F409"/>
    <mergeCell ref="F355:F358"/>
    <mergeCell ref="D368:D371"/>
    <mergeCell ref="D276:D277"/>
    <mergeCell ref="E276:E277"/>
    <mergeCell ref="F276:F277"/>
    <mergeCell ref="F795:F796"/>
    <mergeCell ref="B712:B714"/>
    <mergeCell ref="A688:A693"/>
    <mergeCell ref="B721:B723"/>
    <mergeCell ref="B703:B705"/>
    <mergeCell ref="B688:B693"/>
    <mergeCell ref="A718:A720"/>
    <mergeCell ref="B715:B717"/>
    <mergeCell ref="A709:A711"/>
    <mergeCell ref="D795:D796"/>
    <mergeCell ref="A372:A378"/>
    <mergeCell ref="B394:B398"/>
    <mergeCell ref="A266:A269"/>
    <mergeCell ref="B266:B269"/>
    <mergeCell ref="A270:A273"/>
    <mergeCell ref="A379:A382"/>
    <mergeCell ref="A391:A393"/>
    <mergeCell ref="B387:B390"/>
    <mergeCell ref="A383:A386"/>
    <mergeCell ref="B383:B386"/>
    <mergeCell ref="A476:A478"/>
    <mergeCell ref="B425:B429"/>
    <mergeCell ref="B482:B484"/>
    <mergeCell ref="A394:A398"/>
    <mergeCell ref="A403:A409"/>
    <mergeCell ref="A410:A413"/>
    <mergeCell ref="A399:A402"/>
    <mergeCell ref="B479:B481"/>
    <mergeCell ref="A430:A434"/>
    <mergeCell ref="A417:A419"/>
    <mergeCell ref="B372:B378"/>
    <mergeCell ref="B270:B273"/>
    <mergeCell ref="A387:A390"/>
    <mergeCell ref="B379:B382"/>
    <mergeCell ref="A297:A300"/>
    <mergeCell ref="B297:B300"/>
    <mergeCell ref="A301:A304"/>
    <mergeCell ref="B359:B362"/>
    <mergeCell ref="A363:A365"/>
    <mergeCell ref="B312:B315"/>
    <mergeCell ref="A250:A256"/>
    <mergeCell ref="B243:B249"/>
    <mergeCell ref="B350:B352"/>
    <mergeCell ref="B301:B304"/>
    <mergeCell ref="A257:A261"/>
    <mergeCell ref="A359:A362"/>
    <mergeCell ref="A312:A315"/>
    <mergeCell ref="B274:B277"/>
    <mergeCell ref="A293:A296"/>
    <mergeCell ref="B293:B296"/>
    <mergeCell ref="C209:C210"/>
    <mergeCell ref="C252:C256"/>
    <mergeCell ref="B257:B261"/>
    <mergeCell ref="C259:C261"/>
    <mergeCell ref="B235:B238"/>
    <mergeCell ref="A274:A277"/>
    <mergeCell ref="B222:B227"/>
    <mergeCell ref="C213:C215"/>
    <mergeCell ref="B250:B256"/>
    <mergeCell ref="C237:C238"/>
    <mergeCell ref="E241:E242"/>
    <mergeCell ref="C272:C273"/>
    <mergeCell ref="D272:D273"/>
    <mergeCell ref="D230:D234"/>
    <mergeCell ref="C241:C242"/>
    <mergeCell ref="D268:D269"/>
    <mergeCell ref="D259:D261"/>
    <mergeCell ref="C381:C382"/>
    <mergeCell ref="B491:B495"/>
    <mergeCell ref="A420:A424"/>
    <mergeCell ref="B420:B424"/>
    <mergeCell ref="A435:A441"/>
    <mergeCell ref="B363:B365"/>
    <mergeCell ref="B485:B487"/>
    <mergeCell ref="C427:C429"/>
    <mergeCell ref="A366:A371"/>
    <mergeCell ref="C444:C446"/>
    <mergeCell ref="B36:B41"/>
    <mergeCell ref="E121:E126"/>
    <mergeCell ref="D209:D210"/>
    <mergeCell ref="E272:E273"/>
    <mergeCell ref="D252:D256"/>
    <mergeCell ref="C230:C234"/>
    <mergeCell ref="B216:B221"/>
    <mergeCell ref="E209:E210"/>
    <mergeCell ref="C218:C221"/>
    <mergeCell ref="D241:D242"/>
    <mergeCell ref="D84:D85"/>
    <mergeCell ref="B23:B29"/>
    <mergeCell ref="A262:A265"/>
    <mergeCell ref="B262:B265"/>
    <mergeCell ref="C264:C265"/>
    <mergeCell ref="D264:D265"/>
    <mergeCell ref="D181:D192"/>
    <mergeCell ref="C224:C227"/>
    <mergeCell ref="D25:D29"/>
    <mergeCell ref="D147:D150"/>
    <mergeCell ref="F18:F22"/>
    <mergeCell ref="E181:E192"/>
    <mergeCell ref="E159:E160"/>
    <mergeCell ref="C172:C178"/>
    <mergeCell ref="D172:D178"/>
    <mergeCell ref="D224:D227"/>
    <mergeCell ref="F201:F202"/>
    <mergeCell ref="F209:F210"/>
    <mergeCell ref="F163:F169"/>
    <mergeCell ref="F172:F178"/>
    <mergeCell ref="D108:D116"/>
    <mergeCell ref="B199:B202"/>
    <mergeCell ref="C201:C202"/>
    <mergeCell ref="E147:E150"/>
    <mergeCell ref="C159:C160"/>
    <mergeCell ref="B203:B206"/>
    <mergeCell ref="B135:B144"/>
    <mergeCell ref="B179:B192"/>
    <mergeCell ref="E108:E116"/>
    <mergeCell ref="C205:C206"/>
    <mergeCell ref="E218:E221"/>
    <mergeCell ref="E153:E155"/>
    <mergeCell ref="E25:E29"/>
    <mergeCell ref="F218:F221"/>
    <mergeCell ref="E230:E234"/>
    <mergeCell ref="E84:E85"/>
    <mergeCell ref="E102:E105"/>
    <mergeCell ref="F25:F29"/>
    <mergeCell ref="F181:F192"/>
    <mergeCell ref="F38:F41"/>
    <mergeCell ref="F268:F269"/>
    <mergeCell ref="F272:F273"/>
    <mergeCell ref="F241:F242"/>
    <mergeCell ref="E268:E269"/>
    <mergeCell ref="F259:F261"/>
    <mergeCell ref="E252:E256"/>
    <mergeCell ref="E259:E261"/>
    <mergeCell ref="E264:E265"/>
    <mergeCell ref="F245:F249"/>
    <mergeCell ref="F264:F265"/>
    <mergeCell ref="F361:F362"/>
    <mergeCell ref="D213:D215"/>
    <mergeCell ref="D245:D249"/>
    <mergeCell ref="F230:F234"/>
    <mergeCell ref="D218:D221"/>
    <mergeCell ref="F213:F215"/>
    <mergeCell ref="D280:D281"/>
    <mergeCell ref="F224:F227"/>
    <mergeCell ref="E213:E215"/>
    <mergeCell ref="D289:D292"/>
    <mergeCell ref="F437:F441"/>
    <mergeCell ref="F381:F382"/>
    <mergeCell ref="E280:E281"/>
    <mergeCell ref="F280:F281"/>
    <mergeCell ref="F299:F300"/>
    <mergeCell ref="E374:E378"/>
    <mergeCell ref="F374:F378"/>
    <mergeCell ref="F368:F371"/>
    <mergeCell ref="E361:E362"/>
    <mergeCell ref="E355:E358"/>
    <mergeCell ref="E368:E371"/>
    <mergeCell ref="E432:E434"/>
    <mergeCell ref="E389:E390"/>
    <mergeCell ref="E444:E446"/>
    <mergeCell ref="F396:F398"/>
    <mergeCell ref="F401:F402"/>
    <mergeCell ref="E385:E386"/>
    <mergeCell ref="F385:F386"/>
    <mergeCell ref="F389:F390"/>
    <mergeCell ref="F427:F429"/>
    <mergeCell ref="D405:D409"/>
    <mergeCell ref="D385:D386"/>
    <mergeCell ref="D412:D413"/>
    <mergeCell ref="E412:E413"/>
    <mergeCell ref="E405:E409"/>
    <mergeCell ref="D401:D402"/>
    <mergeCell ref="E401:E402"/>
    <mergeCell ref="D422:D424"/>
    <mergeCell ref="E493:E495"/>
    <mergeCell ref="E474:E475"/>
    <mergeCell ref="F474:F475"/>
    <mergeCell ref="F422:F424"/>
    <mergeCell ref="D427:D429"/>
    <mergeCell ref="D444:D446"/>
    <mergeCell ref="F464:F471"/>
    <mergeCell ref="F444:F446"/>
    <mergeCell ref="E437:E441"/>
    <mergeCell ref="A928:A930"/>
    <mergeCell ref="B918:B921"/>
    <mergeCell ref="B922:B924"/>
    <mergeCell ref="B925:B927"/>
    <mergeCell ref="B928:B930"/>
    <mergeCell ref="A485:A487"/>
    <mergeCell ref="B513:B515"/>
    <mergeCell ref="A531:A533"/>
    <mergeCell ref="A528:A530"/>
    <mergeCell ref="B528:B530"/>
    <mergeCell ref="A918:A921"/>
    <mergeCell ref="A922:A924"/>
    <mergeCell ref="A925:A927"/>
    <mergeCell ref="A721:A723"/>
    <mergeCell ref="B679:B681"/>
    <mergeCell ref="A496:A498"/>
    <mergeCell ref="B496:B498"/>
    <mergeCell ref="A506:A509"/>
    <mergeCell ref="B506:B509"/>
    <mergeCell ref="B531:B533"/>
    <mergeCell ref="C389:C390"/>
    <mergeCell ref="C405:C409"/>
    <mergeCell ref="C396:C398"/>
    <mergeCell ref="C355:C358"/>
    <mergeCell ref="B399:B402"/>
    <mergeCell ref="C401:C402"/>
    <mergeCell ref="B391:B393"/>
    <mergeCell ref="C368:C371"/>
    <mergeCell ref="C374:C378"/>
    <mergeCell ref="B366:B371"/>
    <mergeCell ref="A203:A206"/>
    <mergeCell ref="A228:A234"/>
    <mergeCell ref="B228:B234"/>
    <mergeCell ref="A222:A227"/>
    <mergeCell ref="A211:A215"/>
    <mergeCell ref="A216:A221"/>
    <mergeCell ref="B211:B215"/>
    <mergeCell ref="A207:A210"/>
    <mergeCell ref="B207:B210"/>
    <mergeCell ref="D355:D358"/>
    <mergeCell ref="A235:A238"/>
    <mergeCell ref="A239:A242"/>
    <mergeCell ref="A243:A249"/>
    <mergeCell ref="A278:A281"/>
    <mergeCell ref="B278:B281"/>
    <mergeCell ref="C268:C269"/>
    <mergeCell ref="A353:A358"/>
    <mergeCell ref="A350:A352"/>
    <mergeCell ref="B239:B242"/>
    <mergeCell ref="A196:A198"/>
    <mergeCell ref="B196:B198"/>
    <mergeCell ref="C147:C150"/>
    <mergeCell ref="C153:C155"/>
    <mergeCell ref="D201:D202"/>
    <mergeCell ref="D159:D160"/>
    <mergeCell ref="C181:C192"/>
    <mergeCell ref="B161:B169"/>
    <mergeCell ref="B151:B155"/>
    <mergeCell ref="A199:A202"/>
    <mergeCell ref="B51:B55"/>
    <mergeCell ref="A145:A150"/>
    <mergeCell ref="B145:B150"/>
    <mergeCell ref="A61:A65"/>
    <mergeCell ref="B61:B65"/>
    <mergeCell ref="A51:A55"/>
    <mergeCell ref="A106:A116"/>
    <mergeCell ref="A119:A126"/>
    <mergeCell ref="B127:B134"/>
    <mergeCell ref="B100:B105"/>
    <mergeCell ref="A47:A50"/>
    <mergeCell ref="B157:B160"/>
    <mergeCell ref="A36:A41"/>
    <mergeCell ref="B193:B195"/>
    <mergeCell ref="A135:A144"/>
    <mergeCell ref="A42:A46"/>
    <mergeCell ref="A170:A178"/>
    <mergeCell ref="A100:A105"/>
    <mergeCell ref="B106:B116"/>
    <mergeCell ref="A193:A195"/>
    <mergeCell ref="A151:A155"/>
    <mergeCell ref="A179:A192"/>
    <mergeCell ref="A127:A134"/>
    <mergeCell ref="A157:A160"/>
    <mergeCell ref="B170:B178"/>
    <mergeCell ref="B119:B126"/>
    <mergeCell ref="A161:A169"/>
    <mergeCell ref="D94:D99"/>
    <mergeCell ref="E88:E91"/>
    <mergeCell ref="E163:E169"/>
    <mergeCell ref="C163:C169"/>
    <mergeCell ref="E63:E65"/>
    <mergeCell ref="D102:D105"/>
    <mergeCell ref="D63:D65"/>
    <mergeCell ref="D68:D74"/>
    <mergeCell ref="C108:C116"/>
    <mergeCell ref="C102:C105"/>
    <mergeCell ref="R1:T1"/>
    <mergeCell ref="R2:T2"/>
    <mergeCell ref="G7:G9"/>
    <mergeCell ref="N8:O8"/>
    <mergeCell ref="P8:Q8"/>
    <mergeCell ref="F7:F9"/>
    <mergeCell ref="H7:I8"/>
    <mergeCell ref="J8:K8"/>
    <mergeCell ref="J7:Q7"/>
    <mergeCell ref="L8:M8"/>
    <mergeCell ref="A4:T4"/>
    <mergeCell ref="H6:S6"/>
    <mergeCell ref="T6:T9"/>
    <mergeCell ref="R7:S8"/>
    <mergeCell ref="C6:C9"/>
    <mergeCell ref="B6:B9"/>
    <mergeCell ref="D7:D9"/>
    <mergeCell ref="E7:E9"/>
    <mergeCell ref="A6:A9"/>
    <mergeCell ref="D6:G6"/>
    <mergeCell ref="F44:F46"/>
    <mergeCell ref="A10:A12"/>
    <mergeCell ref="A13:A15"/>
    <mergeCell ref="B10:B12"/>
    <mergeCell ref="B13:B15"/>
    <mergeCell ref="B42:B46"/>
    <mergeCell ref="A23:A29"/>
    <mergeCell ref="C25:C29"/>
    <mergeCell ref="A16:A22"/>
    <mergeCell ref="C18:C22"/>
    <mergeCell ref="C58:C60"/>
    <mergeCell ref="C49:C50"/>
    <mergeCell ref="C53:C55"/>
    <mergeCell ref="F53:F55"/>
    <mergeCell ref="E53:E55"/>
    <mergeCell ref="D53:D55"/>
    <mergeCell ref="D49:D50"/>
    <mergeCell ref="E49:E50"/>
    <mergeCell ref="E58:E60"/>
    <mergeCell ref="F49:F50"/>
    <mergeCell ref="D38:D41"/>
    <mergeCell ref="E38:E41"/>
    <mergeCell ref="B47:B50"/>
    <mergeCell ref="D18:D22"/>
    <mergeCell ref="E18:E22"/>
    <mergeCell ref="B16:B22"/>
    <mergeCell ref="C38:C41"/>
    <mergeCell ref="C44:C46"/>
    <mergeCell ref="D44:D46"/>
    <mergeCell ref="E44:E46"/>
    <mergeCell ref="A56:A60"/>
    <mergeCell ref="B56:B60"/>
    <mergeCell ref="D58:D60"/>
    <mergeCell ref="F63:F65"/>
    <mergeCell ref="A66:A74"/>
    <mergeCell ref="B66:B74"/>
    <mergeCell ref="C63:C65"/>
    <mergeCell ref="F68:F74"/>
    <mergeCell ref="C68:C74"/>
    <mergeCell ref="F58:F60"/>
    <mergeCell ref="F84:F85"/>
    <mergeCell ref="A75:A81"/>
    <mergeCell ref="B75:B81"/>
    <mergeCell ref="C84:C85"/>
    <mergeCell ref="A82:A85"/>
    <mergeCell ref="B82:B85"/>
    <mergeCell ref="C77:C81"/>
    <mergeCell ref="D77:D81"/>
    <mergeCell ref="E77:E81"/>
    <mergeCell ref="F77:F81"/>
    <mergeCell ref="F88:F91"/>
    <mergeCell ref="F94:F99"/>
    <mergeCell ref="C88:C91"/>
    <mergeCell ref="C94:C99"/>
    <mergeCell ref="A92:A99"/>
    <mergeCell ref="B92:B99"/>
    <mergeCell ref="A86:A91"/>
    <mergeCell ref="B86:B91"/>
    <mergeCell ref="D88:D91"/>
    <mergeCell ref="E94:E99"/>
    <mergeCell ref="F102:F105"/>
    <mergeCell ref="F108:F116"/>
    <mergeCell ref="F159:F160"/>
    <mergeCell ref="F147:F150"/>
    <mergeCell ref="F121:F126"/>
    <mergeCell ref="F153:F155"/>
    <mergeCell ref="C121:C126"/>
    <mergeCell ref="D163:D169"/>
    <mergeCell ref="D153:D155"/>
    <mergeCell ref="D121:D126"/>
    <mergeCell ref="E205:E206"/>
    <mergeCell ref="D205:D206"/>
    <mergeCell ref="E172:E178"/>
    <mergeCell ref="E201:E202"/>
    <mergeCell ref="D374:D378"/>
    <mergeCell ref="E224:E227"/>
    <mergeCell ref="D381:D382"/>
    <mergeCell ref="D464:D471"/>
    <mergeCell ref="C412:C413"/>
    <mergeCell ref="D437:D441"/>
    <mergeCell ref="D432:D434"/>
    <mergeCell ref="E427:E429"/>
    <mergeCell ref="E381:E382"/>
    <mergeCell ref="C385:C386"/>
    <mergeCell ref="F205:F206"/>
    <mergeCell ref="C245:C249"/>
    <mergeCell ref="F289:F292"/>
    <mergeCell ref="C280:C281"/>
    <mergeCell ref="C361:C362"/>
    <mergeCell ref="C437:C441"/>
    <mergeCell ref="C432:C434"/>
    <mergeCell ref="C295:C296"/>
    <mergeCell ref="D295:D296"/>
    <mergeCell ref="E295:E296"/>
    <mergeCell ref="C422:C424"/>
    <mergeCell ref="B403:B409"/>
    <mergeCell ref="B417:B419"/>
    <mergeCell ref="B410:B413"/>
    <mergeCell ref="A442:A446"/>
    <mergeCell ref="B442:B446"/>
    <mergeCell ref="A491:A495"/>
    <mergeCell ref="A425:A429"/>
    <mergeCell ref="B435:B441"/>
    <mergeCell ref="A522:A524"/>
    <mergeCell ref="A525:A527"/>
    <mergeCell ref="B525:B527"/>
    <mergeCell ref="A482:A484"/>
    <mergeCell ref="A472:A475"/>
    <mergeCell ref="B472:B475"/>
    <mergeCell ref="A479:A481"/>
    <mergeCell ref="A534:A536"/>
    <mergeCell ref="B534:B536"/>
    <mergeCell ref="A543:A548"/>
    <mergeCell ref="B543:B548"/>
    <mergeCell ref="A537:A539"/>
    <mergeCell ref="B537:B539"/>
    <mergeCell ref="A558:A560"/>
    <mergeCell ref="B558:B560"/>
    <mergeCell ref="A549:A551"/>
    <mergeCell ref="B549:B551"/>
    <mergeCell ref="A552:A554"/>
    <mergeCell ref="B552:B554"/>
    <mergeCell ref="A555:A557"/>
    <mergeCell ref="B555:B557"/>
    <mergeCell ref="A561:A563"/>
    <mergeCell ref="A564:A566"/>
    <mergeCell ref="A567:A569"/>
    <mergeCell ref="B567:B569"/>
    <mergeCell ref="B570:B572"/>
    <mergeCell ref="A570:A572"/>
    <mergeCell ref="B561:B563"/>
    <mergeCell ref="B564:B566"/>
    <mergeCell ref="A576:A578"/>
    <mergeCell ref="B576:B578"/>
    <mergeCell ref="A573:A575"/>
    <mergeCell ref="A589:A591"/>
    <mergeCell ref="B589:B591"/>
    <mergeCell ref="B573:B575"/>
    <mergeCell ref="A582:A588"/>
    <mergeCell ref="B582:B588"/>
    <mergeCell ref="A598:A600"/>
    <mergeCell ref="B598:B600"/>
    <mergeCell ref="A595:A597"/>
    <mergeCell ref="A579:A581"/>
    <mergeCell ref="B579:B581"/>
    <mergeCell ref="B595:B597"/>
    <mergeCell ref="A610:A612"/>
    <mergeCell ref="B610:B612"/>
    <mergeCell ref="A607:A609"/>
    <mergeCell ref="B607:B609"/>
    <mergeCell ref="A592:A594"/>
    <mergeCell ref="B592:B594"/>
    <mergeCell ref="A616:A618"/>
    <mergeCell ref="A613:A615"/>
    <mergeCell ref="B622:B624"/>
    <mergeCell ref="A619:A621"/>
    <mergeCell ref="B619:B621"/>
    <mergeCell ref="A601:A603"/>
    <mergeCell ref="B601:B603"/>
    <mergeCell ref="B613:B615"/>
    <mergeCell ref="A604:A606"/>
    <mergeCell ref="B604:B606"/>
    <mergeCell ref="A625:A627"/>
    <mergeCell ref="A622:A624"/>
    <mergeCell ref="B646:B648"/>
    <mergeCell ref="A658:A660"/>
    <mergeCell ref="A652:A654"/>
    <mergeCell ref="B658:B660"/>
    <mergeCell ref="A640:A645"/>
    <mergeCell ref="A637:A639"/>
    <mergeCell ref="A631:A633"/>
    <mergeCell ref="B631:B633"/>
    <mergeCell ref="A646:A648"/>
    <mergeCell ref="B640:B645"/>
    <mergeCell ref="B694:B696"/>
    <mergeCell ref="B682:B684"/>
    <mergeCell ref="A712:A714"/>
    <mergeCell ref="A682:A684"/>
    <mergeCell ref="A679:A681"/>
    <mergeCell ref="A649:A651"/>
    <mergeCell ref="B652:B654"/>
    <mergeCell ref="B697:B699"/>
    <mergeCell ref="A754:A756"/>
    <mergeCell ref="B754:B756"/>
    <mergeCell ref="B757:B759"/>
    <mergeCell ref="B778:B780"/>
    <mergeCell ref="A781:A783"/>
    <mergeCell ref="B803:B805"/>
    <mergeCell ref="B797:B799"/>
    <mergeCell ref="B800:B802"/>
    <mergeCell ref="B763:B765"/>
    <mergeCell ref="B784:B786"/>
    <mergeCell ref="B833:B835"/>
    <mergeCell ref="A827:A829"/>
    <mergeCell ref="A824:A826"/>
    <mergeCell ref="A830:A832"/>
    <mergeCell ref="B824:B826"/>
    <mergeCell ref="A821:A823"/>
    <mergeCell ref="B827:B829"/>
    <mergeCell ref="B830:B832"/>
    <mergeCell ref="A809:A814"/>
    <mergeCell ref="A800:A802"/>
    <mergeCell ref="B815:B817"/>
    <mergeCell ref="A727:A729"/>
    <mergeCell ref="A815:A817"/>
    <mergeCell ref="A745:A747"/>
    <mergeCell ref="A748:A750"/>
    <mergeCell ref="B766:B770"/>
    <mergeCell ref="B793:B796"/>
    <mergeCell ref="B809:B814"/>
    <mergeCell ref="A818:A820"/>
    <mergeCell ref="A790:A792"/>
    <mergeCell ref="A793:A796"/>
    <mergeCell ref="A733:A735"/>
    <mergeCell ref="A736:A738"/>
    <mergeCell ref="A724:A726"/>
    <mergeCell ref="A784:A786"/>
    <mergeCell ref="A766:A770"/>
    <mergeCell ref="A803:A805"/>
    <mergeCell ref="A806:A808"/>
    <mergeCell ref="B818:B820"/>
    <mergeCell ref="A730:A732"/>
    <mergeCell ref="A778:A780"/>
    <mergeCell ref="A760:A762"/>
    <mergeCell ref="A757:A759"/>
    <mergeCell ref="A787:A789"/>
    <mergeCell ref="A797:A799"/>
    <mergeCell ref="B775:B777"/>
    <mergeCell ref="B751:B753"/>
    <mergeCell ref="A763:A765"/>
    <mergeCell ref="C886:C887"/>
    <mergeCell ref="D886:D887"/>
    <mergeCell ref="E886:E887"/>
    <mergeCell ref="F886:F887"/>
    <mergeCell ref="B876:B878"/>
    <mergeCell ref="F870:F872"/>
    <mergeCell ref="B873:B875"/>
    <mergeCell ref="B839:B841"/>
    <mergeCell ref="B851:B854"/>
    <mergeCell ref="B861:B863"/>
    <mergeCell ref="F881:F883"/>
    <mergeCell ref="F868:F869"/>
    <mergeCell ref="E848:E850"/>
    <mergeCell ref="F848:F850"/>
    <mergeCell ref="F866:F867"/>
    <mergeCell ref="A873:A875"/>
    <mergeCell ref="B858:B860"/>
    <mergeCell ref="A884:A887"/>
    <mergeCell ref="A670:A672"/>
    <mergeCell ref="A851:A854"/>
    <mergeCell ref="A839:A841"/>
    <mergeCell ref="A833:A835"/>
    <mergeCell ref="A700:A702"/>
    <mergeCell ref="B836:B838"/>
    <mergeCell ref="A842:A845"/>
    <mergeCell ref="A715:A717"/>
    <mergeCell ref="A751:A753"/>
    <mergeCell ref="A739:A741"/>
    <mergeCell ref="B733:B735"/>
    <mergeCell ref="B736:B738"/>
    <mergeCell ref="B670:B672"/>
    <mergeCell ref="B673:B675"/>
    <mergeCell ref="B718:B720"/>
    <mergeCell ref="A703:A705"/>
    <mergeCell ref="A706:A708"/>
    <mergeCell ref="B706:B708"/>
    <mergeCell ref="B903:B905"/>
    <mergeCell ref="A775:A777"/>
    <mergeCell ref="B864:B872"/>
    <mergeCell ref="B730:B732"/>
    <mergeCell ref="B884:B887"/>
    <mergeCell ref="A858:A860"/>
    <mergeCell ref="A876:A878"/>
    <mergeCell ref="B727:B729"/>
    <mergeCell ref="A846:A850"/>
    <mergeCell ref="A836:A838"/>
    <mergeCell ref="F690:F693"/>
    <mergeCell ref="A891:A893"/>
    <mergeCell ref="B891:B893"/>
    <mergeCell ref="A864:A872"/>
    <mergeCell ref="A694:A696"/>
    <mergeCell ref="B760:B762"/>
    <mergeCell ref="B748:B750"/>
    <mergeCell ref="B700:B702"/>
    <mergeCell ref="A900:A902"/>
    <mergeCell ref="A915:A917"/>
    <mergeCell ref="B915:B917"/>
    <mergeCell ref="A906:A908"/>
    <mergeCell ref="B894:B896"/>
    <mergeCell ref="A879:A883"/>
    <mergeCell ref="B900:B902"/>
    <mergeCell ref="B906:B908"/>
    <mergeCell ref="B912:B914"/>
    <mergeCell ref="B888:B890"/>
    <mergeCell ref="B685:B687"/>
    <mergeCell ref="A912:A914"/>
    <mergeCell ref="B897:B899"/>
    <mergeCell ref="A897:A899"/>
    <mergeCell ref="A903:A905"/>
    <mergeCell ref="A894:A896"/>
    <mergeCell ref="A888:A890"/>
    <mergeCell ref="A909:A911"/>
    <mergeCell ref="B909:B911"/>
    <mergeCell ref="B879:B883"/>
    <mergeCell ref="A664:A666"/>
    <mergeCell ref="A697:A699"/>
    <mergeCell ref="B664:B666"/>
    <mergeCell ref="B667:B669"/>
    <mergeCell ref="A685:A687"/>
    <mergeCell ref="F449:F451"/>
    <mergeCell ref="C493:C495"/>
    <mergeCell ref="C474:C475"/>
    <mergeCell ref="F584:F588"/>
    <mergeCell ref="E545:E548"/>
    <mergeCell ref="B787:B789"/>
    <mergeCell ref="C642:C645"/>
    <mergeCell ref="B676:B678"/>
    <mergeCell ref="C545:C548"/>
    <mergeCell ref="D545:D548"/>
    <mergeCell ref="F642:F645"/>
    <mergeCell ref="B637:B639"/>
    <mergeCell ref="D642:D645"/>
    <mergeCell ref="E768:E770"/>
    <mergeCell ref="F768:F770"/>
    <mergeCell ref="D474:D475"/>
    <mergeCell ref="D584:D588"/>
    <mergeCell ref="C501:C505"/>
    <mergeCell ref="E501:E505"/>
    <mergeCell ref="B649:B651"/>
    <mergeCell ref="B488:B490"/>
    <mergeCell ref="D501:D505"/>
    <mergeCell ref="B628:B630"/>
    <mergeCell ref="B625:B627"/>
    <mergeCell ref="B616:B618"/>
    <mergeCell ref="E449:E451"/>
    <mergeCell ref="A673:A675"/>
    <mergeCell ref="C449:C451"/>
    <mergeCell ref="D449:D451"/>
    <mergeCell ref="A447:A451"/>
    <mergeCell ref="B447:B451"/>
    <mergeCell ref="A628:A630"/>
    <mergeCell ref="A452:A461"/>
    <mergeCell ref="B452:B461"/>
    <mergeCell ref="E642:E645"/>
    <mergeCell ref="B522:B524"/>
    <mergeCell ref="F844:F845"/>
    <mergeCell ref="A634:A636"/>
    <mergeCell ref="C464:C471"/>
    <mergeCell ref="B634:B636"/>
    <mergeCell ref="F501:F505"/>
    <mergeCell ref="C584:C588"/>
    <mergeCell ref="B661:B663"/>
    <mergeCell ref="A661:A663"/>
    <mergeCell ref="B842:B845"/>
    <mergeCell ref="A462:A471"/>
    <mergeCell ref="E844:E845"/>
    <mergeCell ref="B430:B434"/>
    <mergeCell ref="E584:E588"/>
    <mergeCell ref="B709:B711"/>
    <mergeCell ref="B821:B823"/>
    <mergeCell ref="B462:B471"/>
    <mergeCell ref="B806:B808"/>
    <mergeCell ref="B781:B783"/>
    <mergeCell ref="E690:E693"/>
    <mergeCell ref="E853:E854"/>
    <mergeCell ref="F853:F854"/>
    <mergeCell ref="C866:C872"/>
    <mergeCell ref="E866:E872"/>
    <mergeCell ref="C881:C883"/>
    <mergeCell ref="D881:D883"/>
    <mergeCell ref="E881:E883"/>
    <mergeCell ref="A31:A35"/>
    <mergeCell ref="B31:B35"/>
    <mergeCell ref="C33:C35"/>
    <mergeCell ref="D33:D35"/>
    <mergeCell ref="E33:E35"/>
    <mergeCell ref="C853:C854"/>
    <mergeCell ref="C299:C300"/>
    <mergeCell ref="D299:D300"/>
    <mergeCell ref="E299:E300"/>
    <mergeCell ref="C289:C292"/>
    <mergeCell ref="F33:F35"/>
    <mergeCell ref="C129:C134"/>
    <mergeCell ref="D129:D134"/>
    <mergeCell ref="E129:E134"/>
    <mergeCell ref="F129:F134"/>
    <mergeCell ref="C137:C144"/>
    <mergeCell ref="D137:D144"/>
    <mergeCell ref="E137:E144"/>
    <mergeCell ref="F137:F144"/>
    <mergeCell ref="E68:E74"/>
    <mergeCell ref="F295:F296"/>
    <mergeCell ref="A282:A286"/>
    <mergeCell ref="B282:B286"/>
    <mergeCell ref="C284:C286"/>
    <mergeCell ref="D284:D286"/>
    <mergeCell ref="E284:E286"/>
    <mergeCell ref="F284:F286"/>
    <mergeCell ref="A287:A292"/>
    <mergeCell ref="E289:E292"/>
    <mergeCell ref="B287:B292"/>
    <mergeCell ref="C303:C304"/>
    <mergeCell ref="D303:D304"/>
    <mergeCell ref="E303:E304"/>
    <mergeCell ref="F303:F304"/>
    <mergeCell ref="A305:A311"/>
    <mergeCell ref="B305:B311"/>
    <mergeCell ref="C307:C311"/>
    <mergeCell ref="D307:D311"/>
    <mergeCell ref="E307:E311"/>
    <mergeCell ref="F307:F311"/>
    <mergeCell ref="C314:C315"/>
    <mergeCell ref="D314:D315"/>
    <mergeCell ref="E314:E315"/>
    <mergeCell ref="F314:F315"/>
    <mergeCell ref="A316:A320"/>
    <mergeCell ref="B316:B320"/>
    <mergeCell ref="C318:C320"/>
    <mergeCell ref="D318:D320"/>
    <mergeCell ref="E318:E320"/>
    <mergeCell ref="F318:F320"/>
    <mergeCell ref="A321:A324"/>
    <mergeCell ref="B321:B324"/>
    <mergeCell ref="C323:C324"/>
    <mergeCell ref="D323:D324"/>
    <mergeCell ref="E323:E324"/>
    <mergeCell ref="F323:F324"/>
    <mergeCell ref="A325:A328"/>
    <mergeCell ref="B325:B328"/>
    <mergeCell ref="C327:C328"/>
    <mergeCell ref="D327:D328"/>
    <mergeCell ref="E327:E328"/>
    <mergeCell ref="F327:F328"/>
    <mergeCell ref="A329:A332"/>
    <mergeCell ref="B329:B332"/>
    <mergeCell ref="C331:C332"/>
    <mergeCell ref="D331:D332"/>
    <mergeCell ref="E331:E332"/>
    <mergeCell ref="F331:F332"/>
    <mergeCell ref="A855:A857"/>
    <mergeCell ref="B855:B857"/>
    <mergeCell ref="D853:D854"/>
    <mergeCell ref="D866:D872"/>
    <mergeCell ref="B846:B850"/>
    <mergeCell ref="C844:C845"/>
    <mergeCell ref="D844:D845"/>
    <mergeCell ref="C848:C850"/>
    <mergeCell ref="D848:D850"/>
    <mergeCell ref="A861:A863"/>
    <mergeCell ref="A771:A774"/>
    <mergeCell ref="B771:B774"/>
    <mergeCell ref="C773:C774"/>
    <mergeCell ref="D773:D774"/>
    <mergeCell ref="E773:E774"/>
    <mergeCell ref="F773:F774"/>
    <mergeCell ref="C768:C770"/>
    <mergeCell ref="D768:D770"/>
    <mergeCell ref="B724:B726"/>
    <mergeCell ref="B742:B744"/>
    <mergeCell ref="A742:A744"/>
    <mergeCell ref="A676:A678"/>
    <mergeCell ref="B745:B747"/>
    <mergeCell ref="C690:C693"/>
    <mergeCell ref="D690:D693"/>
    <mergeCell ref="B739:B741"/>
    <mergeCell ref="A333:A338"/>
    <mergeCell ref="B333:B338"/>
    <mergeCell ref="C335:C338"/>
    <mergeCell ref="D335:D338"/>
    <mergeCell ref="E335:E338"/>
    <mergeCell ref="F335:F338"/>
    <mergeCell ref="A339:A344"/>
    <mergeCell ref="B339:B344"/>
    <mergeCell ref="C341:C344"/>
    <mergeCell ref="D341:D344"/>
    <mergeCell ref="E341:E344"/>
    <mergeCell ref="F341:F344"/>
    <mergeCell ref="F545:F548"/>
    <mergeCell ref="A345:A349"/>
    <mergeCell ref="B345:B349"/>
    <mergeCell ref="C347:C349"/>
    <mergeCell ref="D347:D349"/>
    <mergeCell ref="E347:E349"/>
    <mergeCell ref="F347:F349"/>
    <mergeCell ref="D361:D362"/>
    <mergeCell ref="B353:B358"/>
    <mergeCell ref="F432:F434"/>
  </mergeCells>
  <printOptions/>
  <pageMargins left="0.28" right="0.1968503937007874" top="0.35433070866141736" bottom="0.35433070866141736" header="0.31496062992125984" footer="0.31496062992125984"/>
  <pageSetup fitToHeight="1000" fitToWidth="1000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1"/>
  <sheetViews>
    <sheetView tabSelected="1" view="pageBreakPreview" zoomScale="110" zoomScaleSheetLayoutView="110" zoomScalePageLayoutView="0" workbookViewId="0" topLeftCell="A1">
      <pane xSplit="2" ySplit="8" topLeftCell="C4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83" sqref="M483"/>
    </sheetView>
  </sheetViews>
  <sheetFormatPr defaultColWidth="9.00390625" defaultRowHeight="12.75"/>
  <cols>
    <col min="1" max="1" width="8.25390625" style="145" customWidth="1"/>
    <col min="2" max="2" width="38.125" style="145" customWidth="1"/>
    <col min="3" max="3" width="18.375" style="148" customWidth="1"/>
    <col min="4" max="4" width="8.125" style="65" customWidth="1"/>
    <col min="5" max="5" width="8.875" style="65" customWidth="1"/>
    <col min="6" max="6" width="10.00390625" style="65" customWidth="1"/>
    <col min="7" max="7" width="8.625" style="65" customWidth="1"/>
    <col min="8" max="8" width="8.375" style="65" customWidth="1"/>
    <col min="9" max="9" width="8.125" style="65" customWidth="1"/>
    <col min="10" max="11" width="7.875" style="65" customWidth="1"/>
    <col min="12" max="12" width="8.375" style="65" customWidth="1"/>
    <col min="13" max="13" width="7.875" style="65" customWidth="1"/>
    <col min="14" max="14" width="8.625" style="65" customWidth="1"/>
    <col min="15" max="15" width="9.00390625" style="65" customWidth="1"/>
    <col min="16" max="16" width="24.75390625" style="65" customWidth="1"/>
  </cols>
  <sheetData>
    <row r="1" spans="3:16" ht="12.75">
      <c r="C1" s="4"/>
      <c r="N1" s="320" t="s">
        <v>29</v>
      </c>
      <c r="O1" s="320"/>
      <c r="P1" s="320"/>
    </row>
    <row r="2" spans="14:16" ht="42.75" customHeight="1">
      <c r="N2" s="320" t="s">
        <v>39</v>
      </c>
      <c r="O2" s="320"/>
      <c r="P2" s="320"/>
    </row>
    <row r="3" spans="1:16" ht="18" customHeight="1">
      <c r="A3" s="321" t="s">
        <v>42</v>
      </c>
      <c r="B3" s="321"/>
      <c r="C3" s="322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4:16" ht="15.75">
      <c r="N4" s="73"/>
      <c r="O4" s="73"/>
      <c r="P4" s="149" t="s">
        <v>10</v>
      </c>
    </row>
    <row r="5" spans="1:16" ht="29.25" customHeight="1">
      <c r="A5" s="230" t="s">
        <v>18</v>
      </c>
      <c r="B5" s="230" t="s">
        <v>43</v>
      </c>
      <c r="C5" s="316" t="s">
        <v>33</v>
      </c>
      <c r="D5" s="316" t="s">
        <v>803</v>
      </c>
      <c r="E5" s="316"/>
      <c r="F5" s="316" t="s">
        <v>804</v>
      </c>
      <c r="G5" s="316"/>
      <c r="H5" s="316"/>
      <c r="I5" s="316"/>
      <c r="J5" s="316"/>
      <c r="K5" s="316"/>
      <c r="L5" s="316"/>
      <c r="M5" s="316"/>
      <c r="N5" s="316" t="s">
        <v>3</v>
      </c>
      <c r="O5" s="316"/>
      <c r="P5" s="316" t="s">
        <v>32</v>
      </c>
    </row>
    <row r="6" spans="1:16" ht="12.75">
      <c r="A6" s="230"/>
      <c r="B6" s="230"/>
      <c r="C6" s="316"/>
      <c r="D6" s="316"/>
      <c r="E6" s="316"/>
      <c r="F6" s="316" t="s">
        <v>6</v>
      </c>
      <c r="G6" s="316"/>
      <c r="H6" s="316" t="s">
        <v>13</v>
      </c>
      <c r="I6" s="316"/>
      <c r="J6" s="316" t="s">
        <v>14</v>
      </c>
      <c r="K6" s="316"/>
      <c r="L6" s="316" t="s">
        <v>17</v>
      </c>
      <c r="M6" s="316"/>
      <c r="N6" s="316"/>
      <c r="O6" s="316"/>
      <c r="P6" s="316"/>
    </row>
    <row r="7" spans="1:16" ht="12.75">
      <c r="A7" s="230"/>
      <c r="B7" s="230"/>
      <c r="C7" s="316"/>
      <c r="D7" s="5" t="s">
        <v>4</v>
      </c>
      <c r="E7" s="5" t="s">
        <v>5</v>
      </c>
      <c r="F7" s="5" t="s">
        <v>4</v>
      </c>
      <c r="G7" s="5" t="s">
        <v>5</v>
      </c>
      <c r="H7" s="5" t="s">
        <v>4</v>
      </c>
      <c r="I7" s="5" t="s">
        <v>5</v>
      </c>
      <c r="J7" s="5" t="s">
        <v>4</v>
      </c>
      <c r="K7" s="5" t="s">
        <v>5</v>
      </c>
      <c r="L7" s="5" t="s">
        <v>4</v>
      </c>
      <c r="M7" s="5" t="s">
        <v>5</v>
      </c>
      <c r="N7" s="5">
        <v>2020</v>
      </c>
      <c r="O7" s="5">
        <v>2021</v>
      </c>
      <c r="P7" s="316"/>
    </row>
    <row r="8" spans="1:16" ht="12.75">
      <c r="A8" s="42"/>
      <c r="B8" s="42"/>
      <c r="C8" s="8"/>
      <c r="D8" s="5"/>
      <c r="E8" s="5"/>
      <c r="F8" s="5"/>
      <c r="G8" s="9"/>
      <c r="H8" s="5"/>
      <c r="I8" s="5"/>
      <c r="J8" s="5"/>
      <c r="K8" s="9"/>
      <c r="L8" s="5"/>
      <c r="M8" s="9"/>
      <c r="N8" s="5"/>
      <c r="O8" s="5"/>
      <c r="P8" s="5"/>
    </row>
    <row r="9" spans="1:16" ht="25.5" customHeight="1">
      <c r="A9" s="303" t="s">
        <v>40</v>
      </c>
      <c r="B9" s="303" t="s">
        <v>219</v>
      </c>
      <c r="C9" s="27" t="s">
        <v>220</v>
      </c>
      <c r="D9" s="30">
        <f>SUM(D11:D15)</f>
        <v>585166.6</v>
      </c>
      <c r="E9" s="30">
        <f aca="true" t="shared" si="0" ref="E9:O9">SUM(E11:E15)</f>
        <v>578852.8499999999</v>
      </c>
      <c r="F9" s="30">
        <f t="shared" si="0"/>
        <v>581441.34</v>
      </c>
      <c r="G9" s="30">
        <f t="shared" si="0"/>
        <v>132915.5</v>
      </c>
      <c r="H9" s="30">
        <f t="shared" si="0"/>
        <v>599622.7999999999</v>
      </c>
      <c r="I9" s="30">
        <f t="shared" si="0"/>
        <v>311015.60000000003</v>
      </c>
      <c r="J9" s="30">
        <f t="shared" si="0"/>
        <v>608835.8999999999</v>
      </c>
      <c r="K9" s="30">
        <f t="shared" si="0"/>
        <v>423415.8</v>
      </c>
      <c r="L9" s="30">
        <f t="shared" si="0"/>
        <v>650376.3</v>
      </c>
      <c r="M9" s="30">
        <f t="shared" si="0"/>
        <v>648375.4</v>
      </c>
      <c r="N9" s="30">
        <f t="shared" si="0"/>
        <v>536003.7</v>
      </c>
      <c r="O9" s="30">
        <f t="shared" si="0"/>
        <v>536003.7</v>
      </c>
      <c r="P9" s="34"/>
    </row>
    <row r="10" spans="1:16" ht="12.75">
      <c r="A10" s="303"/>
      <c r="B10" s="303"/>
      <c r="C10" s="27" t="s">
        <v>221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4"/>
    </row>
    <row r="11" spans="1:16" ht="12.75">
      <c r="A11" s="303"/>
      <c r="B11" s="303"/>
      <c r="C11" s="27" t="s">
        <v>11</v>
      </c>
      <c r="D11" s="30">
        <f aca="true" t="shared" si="1" ref="D11:O11">D18+D275+D289+D331+D338</f>
        <v>750</v>
      </c>
      <c r="E11" s="30">
        <f t="shared" si="1"/>
        <v>750</v>
      </c>
      <c r="F11" s="30">
        <f t="shared" si="1"/>
        <v>0</v>
      </c>
      <c r="G11" s="30">
        <f t="shared" si="1"/>
        <v>0</v>
      </c>
      <c r="H11" s="30">
        <f t="shared" si="1"/>
        <v>750</v>
      </c>
      <c r="I11" s="30">
        <f t="shared" si="1"/>
        <v>0</v>
      </c>
      <c r="J11" s="30">
        <f t="shared" si="1"/>
        <v>3237.3</v>
      </c>
      <c r="K11" s="30">
        <f t="shared" si="1"/>
        <v>0</v>
      </c>
      <c r="L11" s="30">
        <f t="shared" si="1"/>
        <v>3237.3</v>
      </c>
      <c r="M11" s="30">
        <f t="shared" si="1"/>
        <v>3237.3</v>
      </c>
      <c r="N11" s="30">
        <f t="shared" si="1"/>
        <v>0</v>
      </c>
      <c r="O11" s="30">
        <f t="shared" si="1"/>
        <v>0</v>
      </c>
      <c r="P11" s="34"/>
    </row>
    <row r="12" spans="1:16" ht="12.75">
      <c r="A12" s="303"/>
      <c r="B12" s="303"/>
      <c r="C12" s="27" t="s">
        <v>38</v>
      </c>
      <c r="D12" s="30">
        <f aca="true" t="shared" si="2" ref="D12:O12">D19+D276+D290+D332+D339</f>
        <v>367872</v>
      </c>
      <c r="E12" s="30">
        <f t="shared" si="2"/>
        <v>365475.55</v>
      </c>
      <c r="F12" s="30">
        <f t="shared" si="2"/>
        <v>359415.24</v>
      </c>
      <c r="G12" s="30">
        <f t="shared" si="2"/>
        <v>68649.8</v>
      </c>
      <c r="H12" s="30">
        <f t="shared" si="2"/>
        <v>374490.5999999999</v>
      </c>
      <c r="I12" s="30">
        <f t="shared" si="2"/>
        <v>190602.00000000003</v>
      </c>
      <c r="J12" s="30">
        <f t="shared" si="2"/>
        <v>380794.69999999995</v>
      </c>
      <c r="K12" s="30">
        <f t="shared" si="2"/>
        <v>259920</v>
      </c>
      <c r="L12" s="30">
        <f t="shared" si="2"/>
        <v>414635.4</v>
      </c>
      <c r="M12" s="30">
        <f t="shared" si="2"/>
        <v>414618.10000000003</v>
      </c>
      <c r="N12" s="30">
        <f t="shared" si="2"/>
        <v>333787.39999999997</v>
      </c>
      <c r="O12" s="30">
        <f t="shared" si="2"/>
        <v>333787.39999999997</v>
      </c>
      <c r="P12" s="34"/>
    </row>
    <row r="13" spans="1:16" ht="12.75">
      <c r="A13" s="303"/>
      <c r="B13" s="303"/>
      <c r="C13" s="27" t="s">
        <v>37</v>
      </c>
      <c r="D13" s="30">
        <f aca="true" t="shared" si="3" ref="D13:O13">D20+D277+D291+D333+D340</f>
        <v>216153.90000000002</v>
      </c>
      <c r="E13" s="30">
        <f t="shared" si="3"/>
        <v>212236.59999999998</v>
      </c>
      <c r="F13" s="30">
        <f t="shared" si="3"/>
        <v>222026.1</v>
      </c>
      <c r="G13" s="30">
        <f t="shared" si="3"/>
        <v>64265.7</v>
      </c>
      <c r="H13" s="30">
        <f t="shared" si="3"/>
        <v>224092.7</v>
      </c>
      <c r="I13" s="30">
        <f t="shared" si="3"/>
        <v>120343.60000000002</v>
      </c>
      <c r="J13" s="30">
        <f t="shared" si="3"/>
        <v>224514.4</v>
      </c>
      <c r="K13" s="30">
        <f t="shared" si="3"/>
        <v>163206.3</v>
      </c>
      <c r="L13" s="30">
        <f t="shared" si="3"/>
        <v>232214.1</v>
      </c>
      <c r="M13" s="30">
        <f t="shared" si="3"/>
        <v>230230.50000000003</v>
      </c>
      <c r="N13" s="30">
        <f t="shared" si="3"/>
        <v>202216.30000000002</v>
      </c>
      <c r="O13" s="30">
        <f t="shared" si="3"/>
        <v>202216.30000000002</v>
      </c>
      <c r="P13" s="34"/>
    </row>
    <row r="14" spans="1:16" ht="14.25" customHeight="1">
      <c r="A14" s="303"/>
      <c r="B14" s="303"/>
      <c r="C14" s="27" t="s">
        <v>222</v>
      </c>
      <c r="D14" s="30">
        <f aca="true" t="shared" si="4" ref="D14:O14">D21+D278+D292+D334+D341</f>
        <v>390.7</v>
      </c>
      <c r="E14" s="30">
        <f t="shared" si="4"/>
        <v>390.7</v>
      </c>
      <c r="F14" s="30">
        <f t="shared" si="4"/>
        <v>0</v>
      </c>
      <c r="G14" s="30">
        <f t="shared" si="4"/>
        <v>0</v>
      </c>
      <c r="H14" s="30">
        <f t="shared" si="4"/>
        <v>289.5</v>
      </c>
      <c r="I14" s="30">
        <f t="shared" si="4"/>
        <v>70</v>
      </c>
      <c r="J14" s="30">
        <f t="shared" si="4"/>
        <v>289.5</v>
      </c>
      <c r="K14" s="30">
        <f t="shared" si="4"/>
        <v>289.5</v>
      </c>
      <c r="L14" s="30">
        <f t="shared" si="4"/>
        <v>289.5</v>
      </c>
      <c r="M14" s="30">
        <f t="shared" si="4"/>
        <v>289.5</v>
      </c>
      <c r="N14" s="30">
        <f t="shared" si="4"/>
        <v>0</v>
      </c>
      <c r="O14" s="30">
        <f t="shared" si="4"/>
        <v>0</v>
      </c>
      <c r="P14" s="34"/>
    </row>
    <row r="15" spans="1:16" ht="21">
      <c r="A15" s="303"/>
      <c r="B15" s="303"/>
      <c r="C15" s="27" t="s">
        <v>44</v>
      </c>
      <c r="D15" s="30">
        <f>D22+D279+D293+D335+D342</f>
        <v>0</v>
      </c>
      <c r="E15" s="30">
        <f aca="true" t="shared" si="5" ref="E15:O15">E22+E279+E293+E335+E342</f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5"/>
        <v>0</v>
      </c>
      <c r="P15" s="34"/>
    </row>
    <row r="16" spans="1:16" ht="12.75">
      <c r="A16" s="303" t="s">
        <v>28</v>
      </c>
      <c r="B16" s="303" t="s">
        <v>223</v>
      </c>
      <c r="C16" s="27" t="s">
        <v>220</v>
      </c>
      <c r="D16" s="30">
        <f>SUM(D18:D22)</f>
        <v>561503.7</v>
      </c>
      <c r="E16" s="30">
        <f aca="true" t="shared" si="6" ref="E16:O16">SUM(E18:E22)</f>
        <v>555386.85</v>
      </c>
      <c r="F16" s="30">
        <f t="shared" si="6"/>
        <v>562119.24</v>
      </c>
      <c r="G16" s="30">
        <f t="shared" si="6"/>
        <v>129222</v>
      </c>
      <c r="H16" s="30">
        <f t="shared" si="6"/>
        <v>570583.7999999999</v>
      </c>
      <c r="I16" s="30">
        <f t="shared" si="6"/>
        <v>301558.50000000006</v>
      </c>
      <c r="J16" s="30">
        <f t="shared" si="6"/>
        <v>579794.6</v>
      </c>
      <c r="K16" s="30">
        <f t="shared" si="6"/>
        <v>408010.19999999995</v>
      </c>
      <c r="L16" s="30">
        <f t="shared" si="6"/>
        <v>619466.9</v>
      </c>
      <c r="M16" s="30">
        <f t="shared" si="6"/>
        <v>617594.7</v>
      </c>
      <c r="N16" s="30">
        <f t="shared" si="6"/>
        <v>516658.5</v>
      </c>
      <c r="O16" s="30">
        <f t="shared" si="6"/>
        <v>516658.5</v>
      </c>
      <c r="P16" s="5"/>
    </row>
    <row r="17" spans="1:16" ht="12.75">
      <c r="A17" s="303"/>
      <c r="B17" s="303"/>
      <c r="C17" s="27" t="s">
        <v>221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5"/>
    </row>
    <row r="18" spans="1:16" ht="12.75">
      <c r="A18" s="303"/>
      <c r="B18" s="303"/>
      <c r="C18" s="27" t="s">
        <v>11</v>
      </c>
      <c r="D18" s="31">
        <f>D25+D36+D43+D50+D57+D64+D71+D78+D85+D93+D100+D107+D114+D121+D128+D135+D142+D149+D156+D170+D177+D184+D191+D198+D205+D212+D219+D226+D233+D240+D247+D254</f>
        <v>750</v>
      </c>
      <c r="E18" s="31">
        <f aca="true" t="shared" si="7" ref="E18:O18">E25+E36+E43+E50+E57+E64+E71+E78+E85+E93+E100+E107+E114+E121+E128+E135+E142+E149+E156+E170+E177+E184+E191+E198+E205+E212+E219+E226+E233+E240+E247+E254</f>
        <v>750</v>
      </c>
      <c r="F18" s="31">
        <f t="shared" si="7"/>
        <v>0</v>
      </c>
      <c r="G18" s="31">
        <f t="shared" si="7"/>
        <v>0</v>
      </c>
      <c r="H18" s="31">
        <f t="shared" si="7"/>
        <v>750</v>
      </c>
      <c r="I18" s="31">
        <f t="shared" si="7"/>
        <v>0</v>
      </c>
      <c r="J18" s="31">
        <f t="shared" si="7"/>
        <v>3237.3</v>
      </c>
      <c r="K18" s="31">
        <f t="shared" si="7"/>
        <v>0</v>
      </c>
      <c r="L18" s="31">
        <f t="shared" si="7"/>
        <v>3237.3</v>
      </c>
      <c r="M18" s="31">
        <f t="shared" si="7"/>
        <v>3237.3</v>
      </c>
      <c r="N18" s="31">
        <f t="shared" si="7"/>
        <v>0</v>
      </c>
      <c r="O18" s="31">
        <f t="shared" si="7"/>
        <v>0</v>
      </c>
      <c r="P18" s="5"/>
    </row>
    <row r="19" spans="1:16" ht="12.75">
      <c r="A19" s="303"/>
      <c r="B19" s="303"/>
      <c r="C19" s="27" t="s">
        <v>38</v>
      </c>
      <c r="D19" s="30">
        <f>D26+D37+D44+D51+D58+D65+D72+D79+D86+D94+D101+D108+D115+D122+D129+D136+D143+D150+D157+D171+D178+D185+D192+D199+D206+D213+D220+D227+D234+D241+D248+D255+D262+D269</f>
        <v>362448.1</v>
      </c>
      <c r="E19" s="30">
        <f aca="true" t="shared" si="8" ref="E19:O19">E26+E37+E44+E51+E58+E65+E72+E79+E86+E94+E101+E108+E115+E122+E129+E136+E143+E150+E157+E171+E178+E185+E192+E199+E206+E213+E220+E227+E234+E241+E248+E255+E262+E269</f>
        <v>360067.55</v>
      </c>
      <c r="F19" s="30">
        <f t="shared" si="8"/>
        <v>357586.44</v>
      </c>
      <c r="G19" s="30">
        <f t="shared" si="8"/>
        <v>68649.8</v>
      </c>
      <c r="H19" s="30">
        <f t="shared" si="8"/>
        <v>363406.79999999993</v>
      </c>
      <c r="I19" s="30">
        <f t="shared" si="8"/>
        <v>190176.70000000004</v>
      </c>
      <c r="J19" s="30">
        <f t="shared" si="8"/>
        <v>369710.89999999997</v>
      </c>
      <c r="K19" s="30">
        <f t="shared" si="8"/>
        <v>258129.8</v>
      </c>
      <c r="L19" s="30">
        <f t="shared" si="8"/>
        <v>402604</v>
      </c>
      <c r="M19" s="30">
        <f t="shared" si="8"/>
        <v>402586.7</v>
      </c>
      <c r="N19" s="30">
        <f t="shared" si="8"/>
        <v>331958.6</v>
      </c>
      <c r="O19" s="30">
        <f t="shared" si="8"/>
        <v>331958.6</v>
      </c>
      <c r="P19" s="5"/>
    </row>
    <row r="20" spans="1:16" ht="12.75">
      <c r="A20" s="303"/>
      <c r="B20" s="303"/>
      <c r="C20" s="27" t="s">
        <v>37</v>
      </c>
      <c r="D20" s="31">
        <f aca="true" t="shared" si="9" ref="D20:O20">D27+D38+D45+D52+D59+D66+D73+D80+D87+D95+D102+D109+D116+D123+D130+D137+D144+D151+D158+D172+D179+D186+D193+D200+D207+D214+D221+D228+D235+D242+D249+D256</f>
        <v>198235.6</v>
      </c>
      <c r="E20" s="31">
        <f t="shared" si="9"/>
        <v>194499.3</v>
      </c>
      <c r="F20" s="31">
        <f t="shared" si="9"/>
        <v>204532.80000000002</v>
      </c>
      <c r="G20" s="31">
        <f t="shared" si="9"/>
        <v>60572.2</v>
      </c>
      <c r="H20" s="46">
        <f t="shared" si="9"/>
        <v>206357</v>
      </c>
      <c r="I20" s="31">
        <f t="shared" si="9"/>
        <v>111311.80000000002</v>
      </c>
      <c r="J20" s="31">
        <f t="shared" si="9"/>
        <v>206776.4</v>
      </c>
      <c r="K20" s="31">
        <f t="shared" si="9"/>
        <v>149810.4</v>
      </c>
      <c r="L20" s="31">
        <f t="shared" si="9"/>
        <v>213555.6</v>
      </c>
      <c r="M20" s="31">
        <f t="shared" si="9"/>
        <v>211700.7</v>
      </c>
      <c r="N20" s="31">
        <f t="shared" si="9"/>
        <v>184699.90000000002</v>
      </c>
      <c r="O20" s="31">
        <f t="shared" si="9"/>
        <v>184699.90000000002</v>
      </c>
      <c r="P20" s="5"/>
    </row>
    <row r="21" spans="1:16" ht="15" customHeight="1">
      <c r="A21" s="303"/>
      <c r="B21" s="303"/>
      <c r="C21" s="27" t="s">
        <v>222</v>
      </c>
      <c r="D21" s="31">
        <f aca="true" t="shared" si="10" ref="D21:O21">D28+D39+D46+D53+D60+D67+D74+D81+D88+D96+D103+D110+D117+D124+D131+D138+D145+D152+D159+D173+D180+D187+D194+D201+D208+D215+D222+D229+D236+D243+D250+D257</f>
        <v>70</v>
      </c>
      <c r="E21" s="31">
        <f t="shared" si="10"/>
        <v>70</v>
      </c>
      <c r="F21" s="31">
        <f t="shared" si="10"/>
        <v>0</v>
      </c>
      <c r="G21" s="31">
        <f t="shared" si="10"/>
        <v>0</v>
      </c>
      <c r="H21" s="31">
        <f t="shared" si="10"/>
        <v>70</v>
      </c>
      <c r="I21" s="31">
        <f t="shared" si="10"/>
        <v>70</v>
      </c>
      <c r="J21" s="31">
        <f t="shared" si="10"/>
        <v>70</v>
      </c>
      <c r="K21" s="31">
        <f t="shared" si="10"/>
        <v>70</v>
      </c>
      <c r="L21" s="31">
        <f t="shared" si="10"/>
        <v>70</v>
      </c>
      <c r="M21" s="31">
        <f t="shared" si="10"/>
        <v>70</v>
      </c>
      <c r="N21" s="31">
        <f t="shared" si="10"/>
        <v>0</v>
      </c>
      <c r="O21" s="31">
        <f t="shared" si="10"/>
        <v>0</v>
      </c>
      <c r="P21" s="5"/>
    </row>
    <row r="22" spans="1:16" ht="21">
      <c r="A22" s="303"/>
      <c r="B22" s="303"/>
      <c r="C22" s="27" t="s">
        <v>44</v>
      </c>
      <c r="D22" s="31">
        <f aca="true" t="shared" si="11" ref="D22:O22">D29+D40+D47+D54+D61+D68+D75+D82+D89+D97+D104+D111+D118+D125+D132+D139+D146+D153+D160+D174+D181+D188+D195+D202+D209+D216+D223+D230+D237+D244+D251+D258</f>
        <v>0</v>
      </c>
      <c r="E22" s="31">
        <f t="shared" si="11"/>
        <v>0</v>
      </c>
      <c r="F22" s="31">
        <f t="shared" si="11"/>
        <v>0</v>
      </c>
      <c r="G22" s="31">
        <f t="shared" si="11"/>
        <v>0</v>
      </c>
      <c r="H22" s="31">
        <f t="shared" si="11"/>
        <v>0</v>
      </c>
      <c r="I22" s="31">
        <f t="shared" si="11"/>
        <v>0</v>
      </c>
      <c r="J22" s="31">
        <f t="shared" si="11"/>
        <v>0</v>
      </c>
      <c r="K22" s="31">
        <f t="shared" si="11"/>
        <v>0</v>
      </c>
      <c r="L22" s="31">
        <f t="shared" si="11"/>
        <v>0</v>
      </c>
      <c r="M22" s="31">
        <f t="shared" si="11"/>
        <v>0</v>
      </c>
      <c r="N22" s="31">
        <f t="shared" si="11"/>
        <v>0</v>
      </c>
      <c r="O22" s="31">
        <f t="shared" si="11"/>
        <v>0</v>
      </c>
      <c r="P22" s="5"/>
    </row>
    <row r="23" spans="1:16" ht="12.75">
      <c r="A23" s="302" t="s">
        <v>224</v>
      </c>
      <c r="B23" s="302" t="s">
        <v>92</v>
      </c>
      <c r="C23" s="8" t="s">
        <v>220</v>
      </c>
      <c r="D23" s="29">
        <f>SUM(D25:D29)</f>
        <v>14094.5</v>
      </c>
      <c r="E23" s="29">
        <f aca="true" t="shared" si="12" ref="E23:O23">SUM(E25:E29)</f>
        <v>14094.45</v>
      </c>
      <c r="F23" s="29">
        <f t="shared" si="12"/>
        <v>18169.14</v>
      </c>
      <c r="G23" s="29">
        <f t="shared" si="12"/>
        <v>6136.6</v>
      </c>
      <c r="H23" s="29">
        <f t="shared" si="12"/>
        <v>28295.8</v>
      </c>
      <c r="I23" s="29">
        <f t="shared" si="12"/>
        <v>15278.5</v>
      </c>
      <c r="J23" s="29">
        <f t="shared" si="12"/>
        <v>28295.8</v>
      </c>
      <c r="K23" s="29">
        <f t="shared" si="12"/>
        <v>24917.4</v>
      </c>
      <c r="L23" s="29">
        <f t="shared" si="12"/>
        <v>39368.6</v>
      </c>
      <c r="M23" s="29">
        <f t="shared" si="12"/>
        <v>39368.6</v>
      </c>
      <c r="N23" s="29">
        <f t="shared" si="12"/>
        <v>0</v>
      </c>
      <c r="O23" s="29">
        <f t="shared" si="12"/>
        <v>0</v>
      </c>
      <c r="P23" s="5"/>
    </row>
    <row r="24" spans="1:16" ht="12.75">
      <c r="A24" s="302"/>
      <c r="B24" s="302"/>
      <c r="C24" s="8" t="s">
        <v>221</v>
      </c>
      <c r="D24" s="34"/>
      <c r="E24" s="34"/>
      <c r="F24" s="34"/>
      <c r="G24" s="49"/>
      <c r="H24" s="34"/>
      <c r="I24" s="34"/>
      <c r="J24" s="34"/>
      <c r="K24" s="49"/>
      <c r="L24" s="34"/>
      <c r="M24" s="49"/>
      <c r="N24" s="34"/>
      <c r="O24" s="34"/>
      <c r="P24" s="5"/>
    </row>
    <row r="25" spans="1:16" ht="12.75">
      <c r="A25" s="302"/>
      <c r="B25" s="302"/>
      <c r="C25" s="8" t="s">
        <v>11</v>
      </c>
      <c r="D25" s="34"/>
      <c r="E25" s="34"/>
      <c r="F25" s="34"/>
      <c r="G25" s="49"/>
      <c r="H25" s="34"/>
      <c r="I25" s="34"/>
      <c r="J25" s="34"/>
      <c r="K25" s="49"/>
      <c r="L25" s="34"/>
      <c r="M25" s="49"/>
      <c r="N25" s="34"/>
      <c r="O25" s="34"/>
      <c r="P25" s="5"/>
    </row>
    <row r="26" spans="1:16" ht="12.75">
      <c r="A26" s="302"/>
      <c r="B26" s="302"/>
      <c r="C26" s="8" t="s">
        <v>38</v>
      </c>
      <c r="D26" s="34">
        <v>14094.5</v>
      </c>
      <c r="E26" s="34">
        <v>14094.45</v>
      </c>
      <c r="F26" s="34">
        <v>18169.14</v>
      </c>
      <c r="G26" s="49">
        <v>6136.6</v>
      </c>
      <c r="H26" s="34">
        <v>28295.8</v>
      </c>
      <c r="I26" s="34">
        <v>15278.5</v>
      </c>
      <c r="J26" s="34">
        <v>28295.8</v>
      </c>
      <c r="K26" s="49">
        <v>24917.4</v>
      </c>
      <c r="L26" s="34">
        <v>39368.6</v>
      </c>
      <c r="M26" s="49">
        <v>39368.6</v>
      </c>
      <c r="N26" s="34"/>
      <c r="O26" s="34"/>
      <c r="P26" s="5"/>
    </row>
    <row r="27" spans="1:16" ht="12.75">
      <c r="A27" s="302"/>
      <c r="B27" s="302"/>
      <c r="C27" s="8" t="s">
        <v>37</v>
      </c>
      <c r="D27" s="34"/>
      <c r="E27" s="34"/>
      <c r="F27" s="34"/>
      <c r="G27" s="49"/>
      <c r="H27" s="34"/>
      <c r="I27" s="34"/>
      <c r="J27" s="34"/>
      <c r="K27" s="49"/>
      <c r="L27" s="34"/>
      <c r="M27" s="49"/>
      <c r="N27" s="34"/>
      <c r="O27" s="34"/>
      <c r="P27" s="5"/>
    </row>
    <row r="28" spans="1:16" ht="15.75" customHeight="1">
      <c r="A28" s="302"/>
      <c r="B28" s="302"/>
      <c r="C28" s="8" t="s">
        <v>222</v>
      </c>
      <c r="D28" s="5"/>
      <c r="E28" s="5"/>
      <c r="F28" s="5"/>
      <c r="G28" s="9"/>
      <c r="H28" s="5"/>
      <c r="I28" s="5"/>
      <c r="J28" s="5"/>
      <c r="K28" s="9"/>
      <c r="L28" s="5"/>
      <c r="M28" s="9"/>
      <c r="N28" s="5"/>
      <c r="O28" s="5"/>
      <c r="P28" s="5"/>
    </row>
    <row r="29" spans="1:16" ht="22.5">
      <c r="A29" s="302"/>
      <c r="B29" s="302"/>
      <c r="C29" s="8" t="s">
        <v>44</v>
      </c>
      <c r="D29" s="5"/>
      <c r="E29" s="5"/>
      <c r="F29" s="5"/>
      <c r="G29" s="9"/>
      <c r="H29" s="5"/>
      <c r="I29" s="5"/>
      <c r="J29" s="5"/>
      <c r="K29" s="9"/>
      <c r="L29" s="5"/>
      <c r="M29" s="9"/>
      <c r="N29" s="5"/>
      <c r="O29" s="5"/>
      <c r="P29" s="5"/>
    </row>
    <row r="30" spans="1:16" ht="12.75" customHeight="1" hidden="1">
      <c r="A30" s="302"/>
      <c r="B30" s="318"/>
      <c r="C30" s="8" t="s">
        <v>38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5"/>
    </row>
    <row r="31" spans="1:16" ht="12.75" customHeight="1" hidden="1">
      <c r="A31" s="302"/>
      <c r="B31" s="318"/>
      <c r="C31" s="8" t="s">
        <v>37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5"/>
    </row>
    <row r="32" spans="1:16" ht="12.75" customHeight="1" hidden="1">
      <c r="A32" s="302"/>
      <c r="B32" s="318"/>
      <c r="C32" s="8" t="s">
        <v>222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5"/>
    </row>
    <row r="33" spans="1:16" ht="22.5" customHeight="1" hidden="1">
      <c r="A33" s="302"/>
      <c r="B33" s="319"/>
      <c r="C33" s="8" t="s">
        <v>44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5"/>
    </row>
    <row r="34" spans="1:16" ht="12.75" customHeight="1">
      <c r="A34" s="302"/>
      <c r="B34" s="317" t="s">
        <v>881</v>
      </c>
      <c r="C34" s="8" t="s">
        <v>220</v>
      </c>
      <c r="D34" s="28">
        <f>D37</f>
        <v>0</v>
      </c>
      <c r="E34" s="28">
        <f aca="true" t="shared" si="13" ref="E34:O34">E37</f>
        <v>0</v>
      </c>
      <c r="F34" s="28">
        <f t="shared" si="13"/>
        <v>0</v>
      </c>
      <c r="G34" s="28">
        <f t="shared" si="13"/>
        <v>0</v>
      </c>
      <c r="H34" s="28">
        <f t="shared" si="13"/>
        <v>0</v>
      </c>
      <c r="I34" s="28">
        <f t="shared" si="13"/>
        <v>0</v>
      </c>
      <c r="J34" s="28">
        <f t="shared" si="13"/>
        <v>0</v>
      </c>
      <c r="K34" s="28">
        <f t="shared" si="13"/>
        <v>0</v>
      </c>
      <c r="L34" s="28">
        <f t="shared" si="13"/>
        <v>848.5</v>
      </c>
      <c r="M34" s="28">
        <f t="shared" si="13"/>
        <v>848.5</v>
      </c>
      <c r="N34" s="28">
        <f t="shared" si="13"/>
        <v>0</v>
      </c>
      <c r="O34" s="28">
        <f t="shared" si="13"/>
        <v>0</v>
      </c>
      <c r="P34" s="5"/>
    </row>
    <row r="35" spans="1:16" ht="12.75">
      <c r="A35" s="302"/>
      <c r="B35" s="318"/>
      <c r="C35" s="8" t="s">
        <v>221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5"/>
    </row>
    <row r="36" spans="1:16" ht="12.75">
      <c r="A36" s="302"/>
      <c r="B36" s="318"/>
      <c r="C36" s="8" t="s">
        <v>11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5"/>
    </row>
    <row r="37" spans="1:16" ht="12.75">
      <c r="A37" s="302"/>
      <c r="B37" s="318"/>
      <c r="C37" s="8" t="s">
        <v>38</v>
      </c>
      <c r="D37" s="28"/>
      <c r="E37" s="28"/>
      <c r="F37" s="28"/>
      <c r="G37" s="28"/>
      <c r="H37" s="28"/>
      <c r="I37" s="28"/>
      <c r="J37" s="28"/>
      <c r="K37" s="28"/>
      <c r="L37" s="28">
        <v>848.5</v>
      </c>
      <c r="M37" s="28">
        <v>848.5</v>
      </c>
      <c r="N37" s="28"/>
      <c r="O37" s="28"/>
      <c r="P37" s="5"/>
    </row>
    <row r="38" spans="1:16" ht="12.75">
      <c r="A38" s="302"/>
      <c r="B38" s="318"/>
      <c r="C38" s="8" t="s">
        <v>37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5"/>
    </row>
    <row r="39" spans="1:16" ht="16.5" customHeight="1">
      <c r="A39" s="302"/>
      <c r="B39" s="318"/>
      <c r="C39" s="8" t="s">
        <v>222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5"/>
    </row>
    <row r="40" spans="1:16" ht="22.5">
      <c r="A40" s="302"/>
      <c r="B40" s="319"/>
      <c r="C40" s="8" t="s">
        <v>44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5"/>
    </row>
    <row r="41" spans="1:16" ht="12.75">
      <c r="A41" s="302"/>
      <c r="B41" s="302" t="s">
        <v>941</v>
      </c>
      <c r="C41" s="8" t="s">
        <v>220</v>
      </c>
      <c r="D41" s="28">
        <f>D44</f>
        <v>0</v>
      </c>
      <c r="E41" s="28">
        <f aca="true" t="shared" si="14" ref="E41:O41">E44</f>
        <v>0</v>
      </c>
      <c r="F41" s="28">
        <f t="shared" si="14"/>
        <v>0</v>
      </c>
      <c r="G41" s="28">
        <f t="shared" si="14"/>
        <v>0</v>
      </c>
      <c r="H41" s="28">
        <f t="shared" si="14"/>
        <v>0</v>
      </c>
      <c r="I41" s="28">
        <f t="shared" si="14"/>
        <v>0</v>
      </c>
      <c r="J41" s="28">
        <f t="shared" si="14"/>
        <v>0</v>
      </c>
      <c r="K41" s="28">
        <f t="shared" si="14"/>
        <v>0</v>
      </c>
      <c r="L41" s="28">
        <f t="shared" si="14"/>
        <v>827.5</v>
      </c>
      <c r="M41" s="28">
        <f t="shared" si="14"/>
        <v>827.5</v>
      </c>
      <c r="N41" s="28">
        <f t="shared" si="14"/>
        <v>0</v>
      </c>
      <c r="O41" s="28">
        <f t="shared" si="14"/>
        <v>0</v>
      </c>
      <c r="P41" s="5"/>
    </row>
    <row r="42" spans="1:16" ht="12.75">
      <c r="A42" s="302"/>
      <c r="B42" s="302"/>
      <c r="C42" s="8" t="s">
        <v>221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5"/>
    </row>
    <row r="43" spans="1:16" ht="12.75">
      <c r="A43" s="302"/>
      <c r="B43" s="302"/>
      <c r="C43" s="8" t="s">
        <v>11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5"/>
    </row>
    <row r="44" spans="1:16" ht="12.75">
      <c r="A44" s="302"/>
      <c r="B44" s="302"/>
      <c r="C44" s="8" t="s">
        <v>38</v>
      </c>
      <c r="D44" s="28"/>
      <c r="E44" s="28"/>
      <c r="F44" s="28"/>
      <c r="G44" s="28"/>
      <c r="H44" s="28"/>
      <c r="I44" s="28"/>
      <c r="J44" s="28"/>
      <c r="K44" s="28"/>
      <c r="L44" s="28">
        <v>827.5</v>
      </c>
      <c r="M44" s="28">
        <v>827.5</v>
      </c>
      <c r="N44" s="28"/>
      <c r="O44" s="28"/>
      <c r="P44" s="5"/>
    </row>
    <row r="45" spans="1:16" ht="12.75">
      <c r="A45" s="302"/>
      <c r="B45" s="302"/>
      <c r="C45" s="8" t="s">
        <v>37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5"/>
    </row>
    <row r="46" spans="1:16" ht="15" customHeight="1">
      <c r="A46" s="302"/>
      <c r="B46" s="302"/>
      <c r="C46" s="8" t="s">
        <v>222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5"/>
    </row>
    <row r="47" spans="1:16" ht="25.5" customHeight="1">
      <c r="A47" s="302"/>
      <c r="B47" s="302"/>
      <c r="C47" s="8" t="s">
        <v>44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5"/>
    </row>
    <row r="48" spans="1:16" ht="12.75">
      <c r="A48" s="302"/>
      <c r="B48" s="302" t="s">
        <v>942</v>
      </c>
      <c r="C48" s="8" t="s">
        <v>220</v>
      </c>
      <c r="D48" s="28">
        <f>D51</f>
        <v>1340.8</v>
      </c>
      <c r="E48" s="28">
        <f aca="true" t="shared" si="15" ref="E48:O48">E51</f>
        <v>1340.8</v>
      </c>
      <c r="F48" s="28">
        <f t="shared" si="15"/>
        <v>842</v>
      </c>
      <c r="G48" s="28">
        <f t="shared" si="15"/>
        <v>247.9</v>
      </c>
      <c r="H48" s="28">
        <f t="shared" si="15"/>
        <v>842</v>
      </c>
      <c r="I48" s="28">
        <f t="shared" si="15"/>
        <v>701.7</v>
      </c>
      <c r="J48" s="28">
        <f t="shared" si="15"/>
        <v>1684</v>
      </c>
      <c r="K48" s="28">
        <f t="shared" si="15"/>
        <v>1122</v>
      </c>
      <c r="L48" s="28">
        <f t="shared" si="15"/>
        <v>1684</v>
      </c>
      <c r="M48" s="28">
        <f t="shared" si="15"/>
        <v>1684</v>
      </c>
      <c r="N48" s="28">
        <f t="shared" si="15"/>
        <v>0</v>
      </c>
      <c r="O48" s="28">
        <f t="shared" si="15"/>
        <v>0</v>
      </c>
      <c r="P48" s="5"/>
    </row>
    <row r="49" spans="1:16" ht="12.75">
      <c r="A49" s="302"/>
      <c r="B49" s="302"/>
      <c r="C49" s="8" t="s">
        <v>221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5"/>
    </row>
    <row r="50" spans="1:16" ht="12.75">
      <c r="A50" s="302"/>
      <c r="B50" s="302"/>
      <c r="C50" s="8" t="s">
        <v>11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5"/>
    </row>
    <row r="51" spans="1:16" ht="12.75">
      <c r="A51" s="302"/>
      <c r="B51" s="302"/>
      <c r="C51" s="8" t="s">
        <v>38</v>
      </c>
      <c r="D51" s="28">
        <v>1340.8</v>
      </c>
      <c r="E51" s="28">
        <v>1340.8</v>
      </c>
      <c r="F51" s="28">
        <v>842</v>
      </c>
      <c r="G51" s="28">
        <v>247.9</v>
      </c>
      <c r="H51" s="28">
        <v>842</v>
      </c>
      <c r="I51" s="28">
        <v>701.7</v>
      </c>
      <c r="J51" s="28">
        <v>1684</v>
      </c>
      <c r="K51" s="28">
        <v>1122</v>
      </c>
      <c r="L51" s="28">
        <v>1684</v>
      </c>
      <c r="M51" s="28">
        <v>1684</v>
      </c>
      <c r="N51" s="28"/>
      <c r="O51" s="28"/>
      <c r="P51" s="5"/>
    </row>
    <row r="52" spans="1:16" ht="12.75">
      <c r="A52" s="302"/>
      <c r="B52" s="302"/>
      <c r="C52" s="8" t="s">
        <v>37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5"/>
    </row>
    <row r="53" spans="1:16" ht="15" customHeight="1">
      <c r="A53" s="302"/>
      <c r="B53" s="302"/>
      <c r="C53" s="8" t="s">
        <v>222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5"/>
    </row>
    <row r="54" spans="1:16" ht="22.5">
      <c r="A54" s="302"/>
      <c r="B54" s="302"/>
      <c r="C54" s="8" t="s">
        <v>44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5"/>
    </row>
    <row r="55" spans="1:16" ht="12.75">
      <c r="A55" s="302"/>
      <c r="B55" s="302" t="s">
        <v>943</v>
      </c>
      <c r="C55" s="8" t="s">
        <v>220</v>
      </c>
      <c r="D55" s="33">
        <f>D58</f>
        <v>33546.5</v>
      </c>
      <c r="E55" s="33">
        <f aca="true" t="shared" si="16" ref="E55:O55">E58</f>
        <v>33037.6</v>
      </c>
      <c r="F55" s="28">
        <f t="shared" si="16"/>
        <v>33457.1</v>
      </c>
      <c r="G55" s="28">
        <f t="shared" si="16"/>
        <v>6836.3</v>
      </c>
      <c r="H55" s="28">
        <f t="shared" si="16"/>
        <v>33457.2</v>
      </c>
      <c r="I55" s="28">
        <f t="shared" si="16"/>
        <v>17208.4</v>
      </c>
      <c r="J55" s="28">
        <f t="shared" si="16"/>
        <v>35405.4</v>
      </c>
      <c r="K55" s="28">
        <f t="shared" si="16"/>
        <v>26311.5</v>
      </c>
      <c r="L55" s="28">
        <f t="shared" si="16"/>
        <v>37241.1</v>
      </c>
      <c r="M55" s="28">
        <f t="shared" si="16"/>
        <v>37240</v>
      </c>
      <c r="N55" s="28">
        <f t="shared" si="16"/>
        <v>29769.7</v>
      </c>
      <c r="O55" s="28">
        <f t="shared" si="16"/>
        <v>29769.7</v>
      </c>
      <c r="P55" s="5"/>
    </row>
    <row r="56" spans="1:16" ht="12.75">
      <c r="A56" s="302"/>
      <c r="B56" s="302"/>
      <c r="C56" s="8" t="s">
        <v>221</v>
      </c>
      <c r="D56" s="33"/>
      <c r="E56" s="3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5"/>
    </row>
    <row r="57" spans="1:16" ht="12.75">
      <c r="A57" s="302"/>
      <c r="B57" s="302"/>
      <c r="C57" s="8" t="s">
        <v>11</v>
      </c>
      <c r="D57" s="33"/>
      <c r="E57" s="3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5"/>
    </row>
    <row r="58" spans="1:16" ht="12.75">
      <c r="A58" s="302"/>
      <c r="B58" s="302"/>
      <c r="C58" s="8" t="s">
        <v>38</v>
      </c>
      <c r="D58" s="33">
        <v>33546.5</v>
      </c>
      <c r="E58" s="33">
        <v>33037.6</v>
      </c>
      <c r="F58" s="28">
        <v>33457.1</v>
      </c>
      <c r="G58" s="28">
        <v>6836.3</v>
      </c>
      <c r="H58" s="28">
        <v>33457.2</v>
      </c>
      <c r="I58" s="28">
        <v>17208.4</v>
      </c>
      <c r="J58" s="28">
        <v>35405.4</v>
      </c>
      <c r="K58" s="28">
        <v>26311.5</v>
      </c>
      <c r="L58" s="28">
        <v>37241.1</v>
      </c>
      <c r="M58" s="28">
        <v>37240</v>
      </c>
      <c r="N58" s="28">
        <v>29769.7</v>
      </c>
      <c r="O58" s="28">
        <v>29769.7</v>
      </c>
      <c r="P58" s="5"/>
    </row>
    <row r="59" spans="1:16" ht="12.75">
      <c r="A59" s="302"/>
      <c r="B59" s="302"/>
      <c r="C59" s="8" t="s">
        <v>37</v>
      </c>
      <c r="D59" s="33"/>
      <c r="E59" s="33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5"/>
    </row>
    <row r="60" spans="1:16" ht="16.5" customHeight="1">
      <c r="A60" s="302"/>
      <c r="B60" s="302"/>
      <c r="C60" s="8" t="s">
        <v>222</v>
      </c>
      <c r="D60" s="33"/>
      <c r="E60" s="33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5"/>
    </row>
    <row r="61" spans="1:16" ht="23.25" customHeight="1">
      <c r="A61" s="302"/>
      <c r="B61" s="302"/>
      <c r="C61" s="8" t="s">
        <v>44</v>
      </c>
      <c r="D61" s="33"/>
      <c r="E61" s="33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5"/>
    </row>
    <row r="62" spans="1:16" ht="12.75">
      <c r="A62" s="302"/>
      <c r="B62" s="302" t="s">
        <v>943</v>
      </c>
      <c r="C62" s="8" t="s">
        <v>220</v>
      </c>
      <c r="D62" s="33">
        <f>D65</f>
        <v>36607</v>
      </c>
      <c r="E62" s="33">
        <f aca="true" t="shared" si="17" ref="E62:O62">E65</f>
        <v>36607</v>
      </c>
      <c r="F62" s="28">
        <f t="shared" si="17"/>
        <v>37151.2</v>
      </c>
      <c r="G62" s="28">
        <f t="shared" si="17"/>
        <v>7958.8</v>
      </c>
      <c r="H62" s="28">
        <f t="shared" si="17"/>
        <v>37151.2</v>
      </c>
      <c r="I62" s="28">
        <f t="shared" si="17"/>
        <v>20285.3</v>
      </c>
      <c r="J62" s="28">
        <f t="shared" si="17"/>
        <v>38113.1</v>
      </c>
      <c r="K62" s="28">
        <f t="shared" si="17"/>
        <v>26787.3</v>
      </c>
      <c r="L62" s="28">
        <f t="shared" si="17"/>
        <v>38772</v>
      </c>
      <c r="M62" s="28">
        <f t="shared" si="17"/>
        <v>38772</v>
      </c>
      <c r="N62" s="28">
        <f t="shared" si="17"/>
        <v>36114</v>
      </c>
      <c r="O62" s="28">
        <f t="shared" si="17"/>
        <v>36114</v>
      </c>
      <c r="P62" s="5"/>
    </row>
    <row r="63" spans="1:16" ht="12.75">
      <c r="A63" s="302"/>
      <c r="B63" s="302"/>
      <c r="C63" s="8" t="s">
        <v>221</v>
      </c>
      <c r="D63" s="33"/>
      <c r="E63" s="33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"/>
    </row>
    <row r="64" spans="1:16" ht="12.75">
      <c r="A64" s="302"/>
      <c r="B64" s="302"/>
      <c r="C64" s="8" t="s">
        <v>11</v>
      </c>
      <c r="D64" s="33"/>
      <c r="E64" s="3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5"/>
    </row>
    <row r="65" spans="1:16" ht="12.75">
      <c r="A65" s="302"/>
      <c r="B65" s="302"/>
      <c r="C65" s="8" t="s">
        <v>38</v>
      </c>
      <c r="D65" s="33">
        <v>36607</v>
      </c>
      <c r="E65" s="33">
        <v>36607</v>
      </c>
      <c r="F65" s="28">
        <v>37151.2</v>
      </c>
      <c r="G65" s="28">
        <v>7958.8</v>
      </c>
      <c r="H65" s="28">
        <v>37151.2</v>
      </c>
      <c r="I65" s="28">
        <v>20285.3</v>
      </c>
      <c r="J65" s="28">
        <v>38113.1</v>
      </c>
      <c r="K65" s="28">
        <v>26787.3</v>
      </c>
      <c r="L65" s="28">
        <v>38772</v>
      </c>
      <c r="M65" s="28">
        <v>38772</v>
      </c>
      <c r="N65" s="28">
        <v>36114</v>
      </c>
      <c r="O65" s="28">
        <v>36114</v>
      </c>
      <c r="P65" s="5"/>
    </row>
    <row r="66" spans="1:16" ht="12.75">
      <c r="A66" s="302"/>
      <c r="B66" s="302"/>
      <c r="C66" s="8" t="s">
        <v>37</v>
      </c>
      <c r="D66" s="33"/>
      <c r="E66" s="33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5"/>
    </row>
    <row r="67" spans="1:16" ht="16.5" customHeight="1">
      <c r="A67" s="302"/>
      <c r="B67" s="302"/>
      <c r="C67" s="8" t="s">
        <v>222</v>
      </c>
      <c r="D67" s="33"/>
      <c r="E67" s="33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5"/>
    </row>
    <row r="68" spans="1:16" ht="23.25" customHeight="1">
      <c r="A68" s="302"/>
      <c r="B68" s="302"/>
      <c r="C68" s="8" t="s">
        <v>44</v>
      </c>
      <c r="D68" s="33"/>
      <c r="E68" s="33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5"/>
    </row>
    <row r="69" spans="1:16" ht="12.75">
      <c r="A69" s="302"/>
      <c r="B69" s="302" t="s">
        <v>172</v>
      </c>
      <c r="C69" s="8" t="s">
        <v>220</v>
      </c>
      <c r="D69" s="33">
        <f>D72</f>
        <v>260</v>
      </c>
      <c r="E69" s="33">
        <f aca="true" t="shared" si="18" ref="E69:O69">E72</f>
        <v>0</v>
      </c>
      <c r="F69" s="28">
        <f t="shared" si="18"/>
        <v>0</v>
      </c>
      <c r="G69" s="28">
        <f t="shared" si="18"/>
        <v>0</v>
      </c>
      <c r="H69" s="28">
        <f t="shared" si="18"/>
        <v>0</v>
      </c>
      <c r="I69" s="28">
        <f t="shared" si="18"/>
        <v>0</v>
      </c>
      <c r="J69" s="28">
        <f t="shared" si="18"/>
        <v>0</v>
      </c>
      <c r="K69" s="28">
        <f t="shared" si="18"/>
        <v>0</v>
      </c>
      <c r="L69" s="28">
        <f t="shared" si="18"/>
        <v>0</v>
      </c>
      <c r="M69" s="28">
        <f t="shared" si="18"/>
        <v>0</v>
      </c>
      <c r="N69" s="28">
        <f t="shared" si="18"/>
        <v>0</v>
      </c>
      <c r="O69" s="28">
        <f t="shared" si="18"/>
        <v>0</v>
      </c>
      <c r="P69" s="5"/>
    </row>
    <row r="70" spans="1:16" ht="12.75">
      <c r="A70" s="302"/>
      <c r="B70" s="302"/>
      <c r="C70" s="8" t="s">
        <v>221</v>
      </c>
      <c r="D70" s="33"/>
      <c r="E70" s="33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5"/>
    </row>
    <row r="71" spans="1:16" ht="12.75">
      <c r="A71" s="302"/>
      <c r="B71" s="302"/>
      <c r="C71" s="8" t="s">
        <v>11</v>
      </c>
      <c r="D71" s="33"/>
      <c r="E71" s="3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5"/>
    </row>
    <row r="72" spans="1:16" ht="12.75">
      <c r="A72" s="302"/>
      <c r="B72" s="302"/>
      <c r="C72" s="8" t="s">
        <v>38</v>
      </c>
      <c r="D72" s="33">
        <v>260</v>
      </c>
      <c r="E72" s="33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5"/>
    </row>
    <row r="73" spans="1:16" ht="12.75">
      <c r="A73" s="302"/>
      <c r="B73" s="302"/>
      <c r="C73" s="8" t="s">
        <v>37</v>
      </c>
      <c r="D73" s="33"/>
      <c r="E73" s="33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5"/>
    </row>
    <row r="74" spans="1:16" ht="15" customHeight="1">
      <c r="A74" s="302"/>
      <c r="B74" s="302"/>
      <c r="C74" s="8" t="s">
        <v>222</v>
      </c>
      <c r="D74" s="33"/>
      <c r="E74" s="33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5"/>
    </row>
    <row r="75" spans="1:16" ht="22.5">
      <c r="A75" s="302"/>
      <c r="B75" s="302"/>
      <c r="C75" s="8" t="s">
        <v>44</v>
      </c>
      <c r="D75" s="33"/>
      <c r="E75" s="33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5"/>
    </row>
    <row r="76" spans="1:16" ht="12.75">
      <c r="A76" s="302"/>
      <c r="B76" s="302" t="s">
        <v>944</v>
      </c>
      <c r="C76" s="8" t="s">
        <v>220</v>
      </c>
      <c r="D76" s="32">
        <f>D79</f>
        <v>128.9</v>
      </c>
      <c r="E76" s="32">
        <f aca="true" t="shared" si="19" ref="E76:O76">E79</f>
        <v>128.9</v>
      </c>
      <c r="F76" s="29">
        <f t="shared" si="19"/>
        <v>129.6</v>
      </c>
      <c r="G76" s="29">
        <f t="shared" si="19"/>
        <v>29.7</v>
      </c>
      <c r="H76" s="29">
        <f t="shared" si="19"/>
        <v>129.6</v>
      </c>
      <c r="I76" s="29">
        <f t="shared" si="19"/>
        <v>56.1</v>
      </c>
      <c r="J76" s="29">
        <f t="shared" si="19"/>
        <v>129.6</v>
      </c>
      <c r="K76" s="29">
        <f t="shared" si="19"/>
        <v>76.7</v>
      </c>
      <c r="L76" s="29">
        <f t="shared" si="19"/>
        <v>114.3</v>
      </c>
      <c r="M76" s="29">
        <f t="shared" si="19"/>
        <v>111</v>
      </c>
      <c r="N76" s="29">
        <f t="shared" si="19"/>
        <v>129.6</v>
      </c>
      <c r="O76" s="29">
        <f t="shared" si="19"/>
        <v>129.6</v>
      </c>
      <c r="P76" s="5"/>
    </row>
    <row r="77" spans="1:16" ht="12.75">
      <c r="A77" s="302"/>
      <c r="B77" s="302"/>
      <c r="C77" s="8" t="s">
        <v>221</v>
      </c>
      <c r="D77" s="33"/>
      <c r="E77" s="33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5"/>
    </row>
    <row r="78" spans="1:16" ht="12.75">
      <c r="A78" s="302"/>
      <c r="B78" s="302"/>
      <c r="C78" s="8" t="s">
        <v>11</v>
      </c>
      <c r="D78" s="33"/>
      <c r="E78" s="33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5"/>
    </row>
    <row r="79" spans="1:16" ht="12.75">
      <c r="A79" s="302"/>
      <c r="B79" s="302"/>
      <c r="C79" s="8" t="s">
        <v>38</v>
      </c>
      <c r="D79" s="32">
        <v>128.9</v>
      </c>
      <c r="E79" s="32">
        <v>128.9</v>
      </c>
      <c r="F79" s="29">
        <v>129.6</v>
      </c>
      <c r="G79" s="29">
        <v>29.7</v>
      </c>
      <c r="H79" s="29">
        <v>129.6</v>
      </c>
      <c r="I79" s="29">
        <v>56.1</v>
      </c>
      <c r="J79" s="29">
        <v>129.6</v>
      </c>
      <c r="K79" s="29">
        <v>76.7</v>
      </c>
      <c r="L79" s="29">
        <v>114.3</v>
      </c>
      <c r="M79" s="29">
        <v>111</v>
      </c>
      <c r="N79" s="29">
        <v>129.6</v>
      </c>
      <c r="O79" s="28">
        <v>129.6</v>
      </c>
      <c r="P79" s="5"/>
    </row>
    <row r="80" spans="1:16" ht="12.75">
      <c r="A80" s="302"/>
      <c r="B80" s="302"/>
      <c r="C80" s="8" t="s">
        <v>37</v>
      </c>
      <c r="D80" s="33"/>
      <c r="E80" s="33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5"/>
    </row>
    <row r="81" spans="1:16" ht="15.75" customHeight="1">
      <c r="A81" s="302"/>
      <c r="B81" s="302"/>
      <c r="C81" s="8" t="s">
        <v>222</v>
      </c>
      <c r="D81" s="33"/>
      <c r="E81" s="33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5"/>
    </row>
    <row r="82" spans="1:16" ht="25.5" customHeight="1">
      <c r="A82" s="302"/>
      <c r="B82" s="302"/>
      <c r="C82" s="8" t="s">
        <v>44</v>
      </c>
      <c r="D82" s="33"/>
      <c r="E82" s="33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5"/>
    </row>
    <row r="83" spans="1:16" ht="12.75" customHeight="1">
      <c r="A83" s="302"/>
      <c r="B83" s="323" t="s">
        <v>175</v>
      </c>
      <c r="C83" s="8" t="s">
        <v>220</v>
      </c>
      <c r="D83" s="33">
        <f>SUM(D85:D89)</f>
        <v>745</v>
      </c>
      <c r="E83" s="33">
        <f aca="true" t="shared" si="20" ref="E83:O83">SUM(E85:E89)</f>
        <v>636.5</v>
      </c>
      <c r="F83" s="28">
        <f t="shared" si="20"/>
        <v>1639.2</v>
      </c>
      <c r="G83" s="28">
        <f t="shared" si="20"/>
        <v>102</v>
      </c>
      <c r="H83" s="28">
        <f t="shared" si="20"/>
        <v>1639.2</v>
      </c>
      <c r="I83" s="28">
        <f t="shared" si="20"/>
        <v>236.6</v>
      </c>
      <c r="J83" s="28">
        <f t="shared" si="20"/>
        <v>1639.2</v>
      </c>
      <c r="K83" s="28">
        <f t="shared" si="20"/>
        <v>340.5</v>
      </c>
      <c r="L83" s="28">
        <f t="shared" si="20"/>
        <v>468.6</v>
      </c>
      <c r="M83" s="28">
        <f t="shared" si="20"/>
        <v>468.6</v>
      </c>
      <c r="N83" s="28">
        <f t="shared" si="20"/>
        <v>1639.2</v>
      </c>
      <c r="O83" s="28">
        <f t="shared" si="20"/>
        <v>1639.2</v>
      </c>
      <c r="P83" s="5"/>
    </row>
    <row r="84" spans="1:16" ht="12.75">
      <c r="A84" s="302"/>
      <c r="B84" s="324"/>
      <c r="C84" s="8" t="s">
        <v>221</v>
      </c>
      <c r="D84" s="33"/>
      <c r="E84" s="3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5"/>
    </row>
    <row r="85" spans="1:16" ht="12.75">
      <c r="A85" s="302"/>
      <c r="B85" s="324"/>
      <c r="C85" s="8" t="s">
        <v>11</v>
      </c>
      <c r="D85" s="33"/>
      <c r="E85" s="33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5"/>
    </row>
    <row r="86" spans="1:16" ht="12.75">
      <c r="A86" s="302"/>
      <c r="B86" s="324"/>
      <c r="C86" s="8" t="s">
        <v>38</v>
      </c>
      <c r="D86" s="33">
        <v>745</v>
      </c>
      <c r="E86" s="33">
        <v>636.5</v>
      </c>
      <c r="F86" s="28">
        <v>1639.2</v>
      </c>
      <c r="G86" s="28">
        <v>102</v>
      </c>
      <c r="H86" s="28">
        <v>1639.2</v>
      </c>
      <c r="I86" s="28">
        <v>236.6</v>
      </c>
      <c r="J86" s="28">
        <v>1639.2</v>
      </c>
      <c r="K86" s="28">
        <v>340.5</v>
      </c>
      <c r="L86" s="28">
        <v>468.6</v>
      </c>
      <c r="M86" s="28">
        <v>468.6</v>
      </c>
      <c r="N86" s="28">
        <v>1639.2</v>
      </c>
      <c r="O86" s="28">
        <v>1639.2</v>
      </c>
      <c r="P86" s="5"/>
    </row>
    <row r="87" spans="1:16" ht="12.75">
      <c r="A87" s="302"/>
      <c r="B87" s="324"/>
      <c r="C87" s="8" t="s">
        <v>37</v>
      </c>
      <c r="D87" s="33"/>
      <c r="E87" s="33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5"/>
    </row>
    <row r="88" spans="1:16" ht="14.25" customHeight="1">
      <c r="A88" s="302"/>
      <c r="B88" s="324"/>
      <c r="C88" s="8" t="s">
        <v>222</v>
      </c>
      <c r="D88" s="33"/>
      <c r="E88" s="33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5"/>
    </row>
    <row r="89" spans="1:16" ht="22.5" customHeight="1">
      <c r="A89" s="302"/>
      <c r="B89" s="325"/>
      <c r="C89" s="8" t="s">
        <v>44</v>
      </c>
      <c r="D89" s="33"/>
      <c r="E89" s="33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5"/>
    </row>
    <row r="90" spans="1:16" ht="22.5" customHeight="1" hidden="1">
      <c r="A90" s="10"/>
      <c r="B90" s="43"/>
      <c r="C90" s="8" t="s">
        <v>44</v>
      </c>
      <c r="D90" s="33"/>
      <c r="E90" s="33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5"/>
    </row>
    <row r="91" spans="1:16" ht="12.75" customHeight="1">
      <c r="A91" s="302"/>
      <c r="B91" s="299" t="s">
        <v>888</v>
      </c>
      <c r="C91" s="8" t="s">
        <v>220</v>
      </c>
      <c r="D91" s="33">
        <f>SUM(D93:D97)</f>
        <v>2611.8</v>
      </c>
      <c r="E91" s="33">
        <f aca="true" t="shared" si="21" ref="E91:O91">SUM(E93:E97)</f>
        <v>2611.8</v>
      </c>
      <c r="F91" s="28">
        <f t="shared" si="21"/>
        <v>0</v>
      </c>
      <c r="G91" s="28">
        <f t="shared" si="21"/>
        <v>0</v>
      </c>
      <c r="H91" s="28">
        <f t="shared" si="21"/>
        <v>3113.9</v>
      </c>
      <c r="I91" s="28">
        <f t="shared" si="21"/>
        <v>0</v>
      </c>
      <c r="J91" s="28">
        <f t="shared" si="21"/>
        <v>2363.9</v>
      </c>
      <c r="K91" s="28">
        <f t="shared" si="21"/>
        <v>2039.1</v>
      </c>
      <c r="L91" s="28">
        <f t="shared" si="21"/>
        <v>2363.9</v>
      </c>
      <c r="M91" s="28">
        <f t="shared" si="21"/>
        <v>2363.7</v>
      </c>
      <c r="N91" s="28">
        <f t="shared" si="21"/>
        <v>0</v>
      </c>
      <c r="O91" s="28">
        <f t="shared" si="21"/>
        <v>0</v>
      </c>
      <c r="P91" s="5"/>
    </row>
    <row r="92" spans="1:16" ht="12.75">
      <c r="A92" s="302"/>
      <c r="B92" s="300"/>
      <c r="C92" s="8" t="s">
        <v>221</v>
      </c>
      <c r="D92" s="33"/>
      <c r="E92" s="33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5"/>
    </row>
    <row r="93" spans="1:16" ht="12.75">
      <c r="A93" s="302"/>
      <c r="B93" s="300"/>
      <c r="C93" s="8" t="s">
        <v>11</v>
      </c>
      <c r="D93" s="33"/>
      <c r="E93" s="33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5"/>
    </row>
    <row r="94" spans="1:16" ht="12.75">
      <c r="A94" s="302"/>
      <c r="B94" s="300"/>
      <c r="C94" s="8" t="s">
        <v>38</v>
      </c>
      <c r="D94" s="33">
        <v>2611.8</v>
      </c>
      <c r="E94" s="33">
        <v>2611.8</v>
      </c>
      <c r="F94" s="28"/>
      <c r="G94" s="28"/>
      <c r="H94" s="28">
        <v>3113.9</v>
      </c>
      <c r="I94" s="28"/>
      <c r="J94" s="28">
        <v>2363.9</v>
      </c>
      <c r="K94" s="28">
        <v>2039.1</v>
      </c>
      <c r="L94" s="28">
        <v>2363.9</v>
      </c>
      <c r="M94" s="28">
        <v>2363.7</v>
      </c>
      <c r="N94" s="28"/>
      <c r="O94" s="28"/>
      <c r="P94" s="5"/>
    </row>
    <row r="95" spans="1:16" ht="12.75">
      <c r="A95" s="302"/>
      <c r="B95" s="300"/>
      <c r="C95" s="8" t="s">
        <v>37</v>
      </c>
      <c r="D95" s="33"/>
      <c r="E95" s="33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5"/>
    </row>
    <row r="96" spans="1:16" ht="16.5" customHeight="1">
      <c r="A96" s="302"/>
      <c r="B96" s="300"/>
      <c r="C96" s="8" t="s">
        <v>222</v>
      </c>
      <c r="D96" s="33"/>
      <c r="E96" s="33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5"/>
    </row>
    <row r="97" spans="1:16" ht="22.5">
      <c r="A97" s="302"/>
      <c r="B97" s="301"/>
      <c r="C97" s="8" t="s">
        <v>44</v>
      </c>
      <c r="D97" s="33"/>
      <c r="E97" s="33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5"/>
    </row>
    <row r="98" spans="1:16" ht="12.75">
      <c r="A98" s="299"/>
      <c r="B98" s="299" t="s">
        <v>945</v>
      </c>
      <c r="C98" s="8" t="s">
        <v>220</v>
      </c>
      <c r="D98" s="33">
        <f>SUM(D100:D104)</f>
        <v>199091</v>
      </c>
      <c r="E98" s="33">
        <f aca="true" t="shared" si="22" ref="E98:O98">SUM(E100:E104)</f>
        <v>198868.7</v>
      </c>
      <c r="F98" s="28">
        <f t="shared" si="22"/>
        <v>198521.1</v>
      </c>
      <c r="G98" s="28">
        <f t="shared" si="22"/>
        <v>35243.5</v>
      </c>
      <c r="H98" s="28">
        <f t="shared" si="22"/>
        <v>190850.8</v>
      </c>
      <c r="I98" s="28">
        <f t="shared" si="22"/>
        <v>104919.3</v>
      </c>
      <c r="J98" s="28">
        <f t="shared" si="22"/>
        <v>190850</v>
      </c>
      <c r="K98" s="28">
        <f t="shared" si="22"/>
        <v>131698.8</v>
      </c>
      <c r="L98" s="28">
        <f t="shared" si="22"/>
        <v>202801.7</v>
      </c>
      <c r="M98" s="28">
        <f t="shared" si="22"/>
        <v>202800.8</v>
      </c>
      <c r="N98" s="28">
        <f t="shared" si="22"/>
        <v>197580.3</v>
      </c>
      <c r="O98" s="28">
        <f t="shared" si="22"/>
        <v>197580.3</v>
      </c>
      <c r="P98" s="5"/>
    </row>
    <row r="99" spans="1:16" ht="12.75">
      <c r="A99" s="300"/>
      <c r="B99" s="300"/>
      <c r="C99" s="8" t="s">
        <v>221</v>
      </c>
      <c r="D99" s="33"/>
      <c r="E99" s="33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5"/>
    </row>
    <row r="100" spans="1:16" ht="12.75">
      <c r="A100" s="300"/>
      <c r="B100" s="300"/>
      <c r="C100" s="8" t="s">
        <v>11</v>
      </c>
      <c r="D100" s="33"/>
      <c r="E100" s="33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5"/>
    </row>
    <row r="101" spans="1:16" ht="12.75">
      <c r="A101" s="300"/>
      <c r="B101" s="300"/>
      <c r="C101" s="8" t="s">
        <v>38</v>
      </c>
      <c r="D101" s="33">
        <v>199091</v>
      </c>
      <c r="E101" s="33">
        <v>198868.7</v>
      </c>
      <c r="F101" s="28">
        <v>198521.1</v>
      </c>
      <c r="G101" s="28">
        <v>35243.5</v>
      </c>
      <c r="H101" s="28">
        <v>190850.8</v>
      </c>
      <c r="I101" s="28">
        <v>104919.3</v>
      </c>
      <c r="J101" s="28">
        <v>190850</v>
      </c>
      <c r="K101" s="28">
        <v>131698.8</v>
      </c>
      <c r="L101" s="28">
        <v>202801.7</v>
      </c>
      <c r="M101" s="28">
        <v>202800.8</v>
      </c>
      <c r="N101" s="28">
        <v>197580.3</v>
      </c>
      <c r="O101" s="28">
        <v>197580.3</v>
      </c>
      <c r="P101" s="5"/>
    </row>
    <row r="102" spans="1:16" ht="12.75">
      <c r="A102" s="300"/>
      <c r="B102" s="300"/>
      <c r="C102" s="8" t="s">
        <v>37</v>
      </c>
      <c r="D102" s="33"/>
      <c r="E102" s="3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5"/>
    </row>
    <row r="103" spans="1:16" ht="15" customHeight="1">
      <c r="A103" s="300"/>
      <c r="B103" s="300"/>
      <c r="C103" s="8" t="s">
        <v>222</v>
      </c>
      <c r="D103" s="33"/>
      <c r="E103" s="3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5"/>
    </row>
    <row r="104" spans="1:16" ht="22.5">
      <c r="A104" s="301"/>
      <c r="B104" s="301"/>
      <c r="C104" s="8" t="s">
        <v>44</v>
      </c>
      <c r="D104" s="33"/>
      <c r="E104" s="3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5"/>
    </row>
    <row r="105" spans="1:16" ht="12.75">
      <c r="A105" s="302"/>
      <c r="B105" s="302" t="s">
        <v>179</v>
      </c>
      <c r="C105" s="8" t="s">
        <v>220</v>
      </c>
      <c r="D105" s="33">
        <f>D108</f>
        <v>21229.6</v>
      </c>
      <c r="E105" s="33">
        <f aca="true" t="shared" si="23" ref="E105:O105">E108</f>
        <v>21229.6</v>
      </c>
      <c r="F105" s="28">
        <f t="shared" si="23"/>
        <v>17358.8</v>
      </c>
      <c r="G105" s="28">
        <f t="shared" si="23"/>
        <v>3147.7</v>
      </c>
      <c r="H105" s="28">
        <f t="shared" si="23"/>
        <v>17358.8</v>
      </c>
      <c r="I105" s="28">
        <f t="shared" si="23"/>
        <v>8726.6</v>
      </c>
      <c r="J105" s="28">
        <f t="shared" si="23"/>
        <v>17358.8</v>
      </c>
      <c r="K105" s="28">
        <f t="shared" si="23"/>
        <v>10774.5</v>
      </c>
      <c r="L105" s="28">
        <f t="shared" si="23"/>
        <v>20736.9</v>
      </c>
      <c r="M105" s="28">
        <f t="shared" si="23"/>
        <v>20736.9</v>
      </c>
      <c r="N105" s="28">
        <f t="shared" si="23"/>
        <v>17433.8</v>
      </c>
      <c r="O105" s="28">
        <f t="shared" si="23"/>
        <v>17433.8</v>
      </c>
      <c r="P105" s="5"/>
    </row>
    <row r="106" spans="1:16" ht="12.75">
      <c r="A106" s="302"/>
      <c r="B106" s="302"/>
      <c r="C106" s="8" t="s">
        <v>221</v>
      </c>
      <c r="D106" s="33"/>
      <c r="E106" s="33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5"/>
    </row>
    <row r="107" spans="1:16" ht="12.75">
      <c r="A107" s="302"/>
      <c r="B107" s="302"/>
      <c r="C107" s="8" t="s">
        <v>11</v>
      </c>
      <c r="D107" s="33"/>
      <c r="E107" s="33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5"/>
    </row>
    <row r="108" spans="1:16" ht="12.75">
      <c r="A108" s="302"/>
      <c r="B108" s="302"/>
      <c r="C108" s="8" t="s">
        <v>38</v>
      </c>
      <c r="D108" s="33">
        <v>21229.6</v>
      </c>
      <c r="E108" s="33">
        <v>21229.6</v>
      </c>
      <c r="F108" s="28">
        <v>17358.8</v>
      </c>
      <c r="G108" s="28">
        <v>3147.7</v>
      </c>
      <c r="H108" s="28">
        <v>17358.8</v>
      </c>
      <c r="I108" s="28">
        <v>8726.6</v>
      </c>
      <c r="J108" s="28">
        <v>17358.8</v>
      </c>
      <c r="K108" s="28">
        <v>10774.5</v>
      </c>
      <c r="L108" s="28">
        <v>20736.9</v>
      </c>
      <c r="M108" s="28">
        <v>20736.9</v>
      </c>
      <c r="N108" s="28">
        <v>17433.8</v>
      </c>
      <c r="O108" s="28">
        <v>17433.8</v>
      </c>
      <c r="P108" s="5"/>
    </row>
    <row r="109" spans="1:16" ht="12.75">
      <c r="A109" s="302"/>
      <c r="B109" s="302"/>
      <c r="C109" s="8" t="s">
        <v>37</v>
      </c>
      <c r="D109" s="33"/>
      <c r="E109" s="33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5"/>
    </row>
    <row r="110" spans="1:16" ht="16.5" customHeight="1">
      <c r="A110" s="302"/>
      <c r="B110" s="302"/>
      <c r="C110" s="8" t="s">
        <v>222</v>
      </c>
      <c r="D110" s="33"/>
      <c r="E110" s="33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5"/>
    </row>
    <row r="111" spans="1:16" ht="22.5">
      <c r="A111" s="302"/>
      <c r="B111" s="302"/>
      <c r="C111" s="8" t="s">
        <v>44</v>
      </c>
      <c r="D111" s="33"/>
      <c r="E111" s="33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5"/>
    </row>
    <row r="112" spans="1:16" ht="12.75">
      <c r="A112" s="302"/>
      <c r="B112" s="302" t="s">
        <v>945</v>
      </c>
      <c r="C112" s="8" t="s">
        <v>220</v>
      </c>
      <c r="D112" s="33">
        <f>D115</f>
        <v>50143.7</v>
      </c>
      <c r="E112" s="33">
        <f aca="true" t="shared" si="24" ref="E112:O112">E115</f>
        <v>48863</v>
      </c>
      <c r="F112" s="28">
        <f t="shared" si="24"/>
        <v>50318.3</v>
      </c>
      <c r="G112" s="28">
        <f t="shared" si="24"/>
        <v>8947.3</v>
      </c>
      <c r="H112" s="28">
        <f t="shared" si="24"/>
        <v>50318.3</v>
      </c>
      <c r="I112" s="28">
        <f t="shared" si="24"/>
        <v>22764.2</v>
      </c>
      <c r="J112" s="28">
        <f t="shared" si="24"/>
        <v>52792</v>
      </c>
      <c r="K112" s="28">
        <f t="shared" si="24"/>
        <v>34062</v>
      </c>
      <c r="L112" s="28">
        <f t="shared" si="24"/>
        <v>53748.1</v>
      </c>
      <c r="M112" s="28">
        <f t="shared" si="24"/>
        <v>53736.3</v>
      </c>
      <c r="N112" s="28">
        <f t="shared" si="24"/>
        <v>49292</v>
      </c>
      <c r="O112" s="28">
        <f t="shared" si="24"/>
        <v>49292</v>
      </c>
      <c r="P112" s="5"/>
    </row>
    <row r="113" spans="1:16" ht="12.75">
      <c r="A113" s="302"/>
      <c r="B113" s="302"/>
      <c r="C113" s="8" t="s">
        <v>221</v>
      </c>
      <c r="D113" s="33"/>
      <c r="E113" s="33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5"/>
    </row>
    <row r="114" spans="1:16" ht="12.75">
      <c r="A114" s="302"/>
      <c r="B114" s="302"/>
      <c r="C114" s="8" t="s">
        <v>11</v>
      </c>
      <c r="D114" s="33"/>
      <c r="E114" s="33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5"/>
    </row>
    <row r="115" spans="1:16" ht="12.75">
      <c r="A115" s="302"/>
      <c r="B115" s="302"/>
      <c r="C115" s="8" t="s">
        <v>38</v>
      </c>
      <c r="D115" s="33">
        <v>50143.7</v>
      </c>
      <c r="E115" s="33">
        <v>48863</v>
      </c>
      <c r="F115" s="28">
        <v>50318.3</v>
      </c>
      <c r="G115" s="28">
        <v>8947.3</v>
      </c>
      <c r="H115" s="28">
        <v>50318.3</v>
      </c>
      <c r="I115" s="28">
        <v>22764.2</v>
      </c>
      <c r="J115" s="28">
        <v>52792</v>
      </c>
      <c r="K115" s="28">
        <v>34062</v>
      </c>
      <c r="L115" s="28">
        <v>53748.1</v>
      </c>
      <c r="M115" s="28">
        <v>53736.3</v>
      </c>
      <c r="N115" s="28">
        <v>49292</v>
      </c>
      <c r="O115" s="28">
        <v>49292</v>
      </c>
      <c r="P115" s="5"/>
    </row>
    <row r="116" spans="1:16" ht="12.75">
      <c r="A116" s="302"/>
      <c r="B116" s="302"/>
      <c r="C116" s="8" t="s">
        <v>37</v>
      </c>
      <c r="D116" s="33"/>
      <c r="E116" s="33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5"/>
    </row>
    <row r="117" spans="1:16" ht="15.75" customHeight="1">
      <c r="A117" s="302"/>
      <c r="B117" s="302"/>
      <c r="C117" s="8" t="s">
        <v>222</v>
      </c>
      <c r="D117" s="33"/>
      <c r="E117" s="33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5"/>
    </row>
    <row r="118" spans="1:16" ht="22.5">
      <c r="A118" s="302"/>
      <c r="B118" s="302"/>
      <c r="C118" s="8" t="s">
        <v>44</v>
      </c>
      <c r="D118" s="33"/>
      <c r="E118" s="33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5"/>
    </row>
    <row r="119" spans="1:16" ht="12.75">
      <c r="A119" s="302"/>
      <c r="B119" s="302" t="s">
        <v>631</v>
      </c>
      <c r="C119" s="8" t="s">
        <v>220</v>
      </c>
      <c r="D119" s="33">
        <f>SUM(D121:D125)</f>
        <v>192</v>
      </c>
      <c r="E119" s="33">
        <f aca="true" t="shared" si="25" ref="E119:O119">SUM(E121:E125)</f>
        <v>192</v>
      </c>
      <c r="F119" s="28">
        <f t="shared" si="25"/>
        <v>0</v>
      </c>
      <c r="G119" s="28">
        <f t="shared" si="25"/>
        <v>0</v>
      </c>
      <c r="H119" s="28">
        <f t="shared" si="25"/>
        <v>0</v>
      </c>
      <c r="I119" s="28">
        <f t="shared" si="25"/>
        <v>0</v>
      </c>
      <c r="J119" s="28">
        <f t="shared" si="25"/>
        <v>0</v>
      </c>
      <c r="K119" s="28">
        <f t="shared" si="25"/>
        <v>0</v>
      </c>
      <c r="L119" s="28">
        <f t="shared" si="25"/>
        <v>2262.3999999999996</v>
      </c>
      <c r="M119" s="28">
        <f t="shared" si="25"/>
        <v>2262.2</v>
      </c>
      <c r="N119" s="28">
        <f t="shared" si="25"/>
        <v>0</v>
      </c>
      <c r="O119" s="28">
        <f t="shared" si="25"/>
        <v>0</v>
      </c>
      <c r="P119" s="5"/>
    </row>
    <row r="120" spans="1:16" ht="12.75">
      <c r="A120" s="302"/>
      <c r="B120" s="302"/>
      <c r="C120" s="8" t="s">
        <v>221</v>
      </c>
      <c r="D120" s="33"/>
      <c r="E120" s="33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5"/>
    </row>
    <row r="121" spans="1:16" ht="12.75">
      <c r="A121" s="302"/>
      <c r="B121" s="302"/>
      <c r="C121" s="8" t="s">
        <v>11</v>
      </c>
      <c r="D121" s="33"/>
      <c r="E121" s="33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5"/>
    </row>
    <row r="122" spans="1:16" ht="12.75">
      <c r="A122" s="302"/>
      <c r="B122" s="302"/>
      <c r="C122" s="8" t="s">
        <v>38</v>
      </c>
      <c r="D122" s="28">
        <v>192</v>
      </c>
      <c r="E122" s="28">
        <v>192</v>
      </c>
      <c r="F122" s="28"/>
      <c r="G122" s="28"/>
      <c r="H122" s="28"/>
      <c r="I122" s="28"/>
      <c r="J122" s="28"/>
      <c r="K122" s="28"/>
      <c r="L122" s="28">
        <v>2138.2</v>
      </c>
      <c r="M122" s="28">
        <v>2138.2</v>
      </c>
      <c r="N122" s="28"/>
      <c r="O122" s="28"/>
      <c r="P122" s="5"/>
    </row>
    <row r="123" spans="1:16" ht="12.75">
      <c r="A123" s="302"/>
      <c r="B123" s="302"/>
      <c r="C123" s="8" t="s">
        <v>37</v>
      </c>
      <c r="D123" s="28"/>
      <c r="E123" s="28"/>
      <c r="F123" s="28"/>
      <c r="G123" s="28"/>
      <c r="H123" s="28"/>
      <c r="I123" s="28"/>
      <c r="J123" s="28"/>
      <c r="K123" s="28"/>
      <c r="L123" s="28">
        <v>124.2</v>
      </c>
      <c r="M123" s="28">
        <v>124</v>
      </c>
      <c r="N123" s="28"/>
      <c r="O123" s="28"/>
      <c r="P123" s="5"/>
    </row>
    <row r="124" spans="1:16" ht="13.5" customHeight="1">
      <c r="A124" s="302"/>
      <c r="B124" s="302"/>
      <c r="C124" s="8" t="s">
        <v>222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5"/>
    </row>
    <row r="125" spans="1:16" ht="22.5">
      <c r="A125" s="302"/>
      <c r="B125" s="302"/>
      <c r="C125" s="8" t="s">
        <v>44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5"/>
    </row>
    <row r="126" spans="1:16" ht="12.75">
      <c r="A126" s="302"/>
      <c r="B126" s="302" t="s">
        <v>183</v>
      </c>
      <c r="C126" s="8" t="s">
        <v>220</v>
      </c>
      <c r="D126" s="28">
        <f>D130</f>
        <v>71417.5</v>
      </c>
      <c r="E126" s="28">
        <f aca="true" t="shared" si="26" ref="E126:O126">E130</f>
        <v>68301.9</v>
      </c>
      <c r="F126" s="28">
        <f t="shared" si="26"/>
        <v>62703.6</v>
      </c>
      <c r="G126" s="28">
        <f t="shared" si="26"/>
        <v>16869.7</v>
      </c>
      <c r="H126" s="28">
        <f t="shared" si="26"/>
        <v>62756.4</v>
      </c>
      <c r="I126" s="28">
        <f t="shared" si="26"/>
        <v>32769.4</v>
      </c>
      <c r="J126" s="28">
        <f t="shared" si="26"/>
        <v>50208.2</v>
      </c>
      <c r="K126" s="28">
        <f t="shared" si="26"/>
        <v>42108.1</v>
      </c>
      <c r="L126" s="28">
        <f t="shared" si="26"/>
        <v>50172.8</v>
      </c>
      <c r="M126" s="28">
        <f t="shared" si="26"/>
        <v>49731.4</v>
      </c>
      <c r="N126" s="28">
        <f t="shared" si="26"/>
        <v>26471.6</v>
      </c>
      <c r="O126" s="28">
        <f t="shared" si="26"/>
        <v>26471.6</v>
      </c>
      <c r="P126" s="5"/>
    </row>
    <row r="127" spans="1:16" ht="12.75">
      <c r="A127" s="302"/>
      <c r="B127" s="302"/>
      <c r="C127" s="8" t="s">
        <v>221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5"/>
    </row>
    <row r="128" spans="1:16" ht="12.75">
      <c r="A128" s="302"/>
      <c r="B128" s="302"/>
      <c r="C128" s="8" t="s">
        <v>11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5"/>
    </row>
    <row r="129" spans="1:16" ht="12.75">
      <c r="A129" s="302"/>
      <c r="B129" s="302"/>
      <c r="C129" s="8" t="s">
        <v>38</v>
      </c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5"/>
    </row>
    <row r="130" spans="1:16" ht="12.75">
      <c r="A130" s="302"/>
      <c r="B130" s="302"/>
      <c r="C130" s="8" t="s">
        <v>37</v>
      </c>
      <c r="D130" s="28">
        <v>71417.5</v>
      </c>
      <c r="E130" s="28">
        <v>68301.9</v>
      </c>
      <c r="F130" s="28">
        <v>62703.6</v>
      </c>
      <c r="G130" s="28">
        <v>16869.7</v>
      </c>
      <c r="H130" s="28">
        <v>62756.4</v>
      </c>
      <c r="I130" s="28">
        <v>32769.4</v>
      </c>
      <c r="J130" s="28">
        <v>50208.2</v>
      </c>
      <c r="K130" s="28">
        <v>42108.1</v>
      </c>
      <c r="L130" s="28">
        <v>50172.8</v>
      </c>
      <c r="M130" s="28">
        <v>49731.4</v>
      </c>
      <c r="N130" s="28">
        <v>26471.6</v>
      </c>
      <c r="O130" s="28">
        <v>26471.6</v>
      </c>
      <c r="P130" s="5"/>
    </row>
    <row r="131" spans="1:16" ht="15" customHeight="1">
      <c r="A131" s="302"/>
      <c r="B131" s="302"/>
      <c r="C131" s="8" t="s">
        <v>222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5"/>
    </row>
    <row r="132" spans="1:16" ht="22.5">
      <c r="A132" s="302"/>
      <c r="B132" s="302"/>
      <c r="C132" s="8" t="s">
        <v>44</v>
      </c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5"/>
    </row>
    <row r="133" spans="1:16" ht="12.75">
      <c r="A133" s="302"/>
      <c r="B133" s="302" t="s">
        <v>893</v>
      </c>
      <c r="C133" s="8" t="s">
        <v>220</v>
      </c>
      <c r="D133" s="28">
        <f>D137</f>
        <v>28146</v>
      </c>
      <c r="E133" s="28">
        <f aca="true" t="shared" si="27" ref="E133:O133">E137</f>
        <v>28146</v>
      </c>
      <c r="F133" s="28">
        <f t="shared" si="27"/>
        <v>28922</v>
      </c>
      <c r="G133" s="28">
        <f t="shared" si="27"/>
        <v>7405.2</v>
      </c>
      <c r="H133" s="28">
        <f t="shared" si="27"/>
        <v>28922</v>
      </c>
      <c r="I133" s="28">
        <f t="shared" si="27"/>
        <v>15131.9</v>
      </c>
      <c r="J133" s="28">
        <f t="shared" si="27"/>
        <v>28922</v>
      </c>
      <c r="K133" s="28">
        <f t="shared" si="27"/>
        <v>21634</v>
      </c>
      <c r="L133" s="28">
        <f t="shared" si="27"/>
        <v>30242</v>
      </c>
      <c r="M133" s="28">
        <f t="shared" si="27"/>
        <v>30242</v>
      </c>
      <c r="N133" s="28">
        <f t="shared" si="27"/>
        <v>28922</v>
      </c>
      <c r="O133" s="28">
        <f t="shared" si="27"/>
        <v>28922</v>
      </c>
      <c r="P133" s="5"/>
    </row>
    <row r="134" spans="1:16" ht="12.75">
      <c r="A134" s="302"/>
      <c r="B134" s="302"/>
      <c r="C134" s="8" t="s">
        <v>221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5"/>
    </row>
    <row r="135" spans="1:16" ht="12.75">
      <c r="A135" s="302"/>
      <c r="B135" s="302"/>
      <c r="C135" s="8" t="s">
        <v>11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5"/>
    </row>
    <row r="136" spans="1:16" ht="12.75">
      <c r="A136" s="302"/>
      <c r="B136" s="302"/>
      <c r="C136" s="8" t="s">
        <v>38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5"/>
    </row>
    <row r="137" spans="1:16" ht="12.75">
      <c r="A137" s="302"/>
      <c r="B137" s="302"/>
      <c r="C137" s="8" t="s">
        <v>37</v>
      </c>
      <c r="D137" s="28">
        <v>28146</v>
      </c>
      <c r="E137" s="28">
        <v>28146</v>
      </c>
      <c r="F137" s="28">
        <v>28922</v>
      </c>
      <c r="G137" s="28">
        <v>7405.2</v>
      </c>
      <c r="H137" s="28">
        <v>28922</v>
      </c>
      <c r="I137" s="28">
        <v>15131.9</v>
      </c>
      <c r="J137" s="28">
        <v>28922</v>
      </c>
      <c r="K137" s="28">
        <v>21634</v>
      </c>
      <c r="L137" s="28">
        <v>30242</v>
      </c>
      <c r="M137" s="28">
        <v>30242</v>
      </c>
      <c r="N137" s="28">
        <v>28922</v>
      </c>
      <c r="O137" s="28">
        <v>28922</v>
      </c>
      <c r="P137" s="5"/>
    </row>
    <row r="138" spans="1:16" ht="15" customHeight="1">
      <c r="A138" s="302"/>
      <c r="B138" s="302"/>
      <c r="C138" s="8" t="s">
        <v>222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5"/>
    </row>
    <row r="139" spans="1:16" ht="22.5">
      <c r="A139" s="302"/>
      <c r="B139" s="302"/>
      <c r="C139" s="8" t="s">
        <v>44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5"/>
    </row>
    <row r="140" spans="1:16" ht="12.75" customHeight="1">
      <c r="A140" s="299"/>
      <c r="B140" s="299" t="s">
        <v>946</v>
      </c>
      <c r="C140" s="8" t="s">
        <v>220</v>
      </c>
      <c r="D140" s="28">
        <f>D145</f>
        <v>70</v>
      </c>
      <c r="E140" s="28">
        <f aca="true" t="shared" si="28" ref="E140:O140">E145</f>
        <v>70</v>
      </c>
      <c r="F140" s="28">
        <f t="shared" si="28"/>
        <v>0</v>
      </c>
      <c r="G140" s="28">
        <f t="shared" si="28"/>
        <v>0</v>
      </c>
      <c r="H140" s="28">
        <f t="shared" si="28"/>
        <v>70</v>
      </c>
      <c r="I140" s="28">
        <f t="shared" si="28"/>
        <v>70</v>
      </c>
      <c r="J140" s="28">
        <f t="shared" si="28"/>
        <v>70</v>
      </c>
      <c r="K140" s="28">
        <f t="shared" si="28"/>
        <v>70</v>
      </c>
      <c r="L140" s="28">
        <f t="shared" si="28"/>
        <v>70</v>
      </c>
      <c r="M140" s="28">
        <f t="shared" si="28"/>
        <v>70</v>
      </c>
      <c r="N140" s="28">
        <f t="shared" si="28"/>
        <v>0</v>
      </c>
      <c r="O140" s="28">
        <f t="shared" si="28"/>
        <v>0</v>
      </c>
      <c r="P140" s="5"/>
    </row>
    <row r="141" spans="1:16" ht="12.75">
      <c r="A141" s="300"/>
      <c r="B141" s="300"/>
      <c r="C141" s="8" t="s">
        <v>221</v>
      </c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5"/>
    </row>
    <row r="142" spans="1:16" ht="12.75">
      <c r="A142" s="300"/>
      <c r="B142" s="300"/>
      <c r="C142" s="8" t="s">
        <v>11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5"/>
    </row>
    <row r="143" spans="1:16" ht="12.75">
      <c r="A143" s="300"/>
      <c r="B143" s="300"/>
      <c r="C143" s="8" t="s">
        <v>38</v>
      </c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5"/>
    </row>
    <row r="144" spans="1:16" ht="12.75">
      <c r="A144" s="300"/>
      <c r="B144" s="300"/>
      <c r="C144" s="8" t="s">
        <v>37</v>
      </c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5"/>
    </row>
    <row r="145" spans="1:16" ht="15" customHeight="1">
      <c r="A145" s="300"/>
      <c r="B145" s="300"/>
      <c r="C145" s="8" t="s">
        <v>222</v>
      </c>
      <c r="D145" s="28">
        <v>70</v>
      </c>
      <c r="E145" s="28">
        <v>70</v>
      </c>
      <c r="F145" s="28"/>
      <c r="G145" s="28"/>
      <c r="H145" s="28">
        <v>70</v>
      </c>
      <c r="I145" s="28">
        <v>70</v>
      </c>
      <c r="J145" s="28">
        <v>70</v>
      </c>
      <c r="K145" s="28">
        <v>70</v>
      </c>
      <c r="L145" s="28">
        <v>70</v>
      </c>
      <c r="M145" s="28">
        <v>70</v>
      </c>
      <c r="N145" s="28"/>
      <c r="O145" s="28"/>
      <c r="P145" s="5"/>
    </row>
    <row r="146" spans="1:16" ht="22.5">
      <c r="A146" s="301"/>
      <c r="B146" s="301"/>
      <c r="C146" s="8" t="s">
        <v>44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5"/>
    </row>
    <row r="147" spans="1:16" ht="12.75" customHeight="1">
      <c r="A147" s="299"/>
      <c r="B147" s="299" t="s">
        <v>143</v>
      </c>
      <c r="C147" s="8" t="s">
        <v>220</v>
      </c>
      <c r="D147" s="28">
        <f>SUM(D149:D153)</f>
        <v>51596.6</v>
      </c>
      <c r="E147" s="28">
        <f aca="true" t="shared" si="29" ref="E147:O147">SUM(E149:E153)</f>
        <v>51596.6</v>
      </c>
      <c r="F147" s="28">
        <f t="shared" si="29"/>
        <v>43769.1</v>
      </c>
      <c r="G147" s="28">
        <f t="shared" si="29"/>
        <v>14684</v>
      </c>
      <c r="H147" s="28">
        <f t="shared" si="29"/>
        <v>43802.2</v>
      </c>
      <c r="I147" s="28">
        <f t="shared" si="29"/>
        <v>28817.9</v>
      </c>
      <c r="J147" s="28">
        <f t="shared" si="29"/>
        <v>49325.1</v>
      </c>
      <c r="K147" s="28">
        <f t="shared" si="29"/>
        <v>44009.4</v>
      </c>
      <c r="L147" s="28">
        <f t="shared" si="29"/>
        <v>62546.2</v>
      </c>
      <c r="M147" s="28">
        <f t="shared" si="29"/>
        <v>62532.1</v>
      </c>
      <c r="N147" s="28">
        <f t="shared" si="29"/>
        <v>60420</v>
      </c>
      <c r="O147" s="28">
        <f t="shared" si="29"/>
        <v>60420</v>
      </c>
      <c r="P147" s="5"/>
    </row>
    <row r="148" spans="1:16" ht="12.75">
      <c r="A148" s="300"/>
      <c r="B148" s="300"/>
      <c r="C148" s="8" t="s">
        <v>221</v>
      </c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5"/>
    </row>
    <row r="149" spans="1:16" ht="12.75">
      <c r="A149" s="300"/>
      <c r="B149" s="300"/>
      <c r="C149" s="8" t="s">
        <v>11</v>
      </c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5"/>
    </row>
    <row r="150" spans="1:16" ht="12.75">
      <c r="A150" s="300"/>
      <c r="B150" s="300"/>
      <c r="C150" s="8" t="s">
        <v>38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5"/>
    </row>
    <row r="151" spans="1:16" ht="12.75">
      <c r="A151" s="300"/>
      <c r="B151" s="300"/>
      <c r="C151" s="8" t="s">
        <v>37</v>
      </c>
      <c r="D151" s="28">
        <v>51596.6</v>
      </c>
      <c r="E151" s="28">
        <v>51596.6</v>
      </c>
      <c r="F151" s="28">
        <v>43769.1</v>
      </c>
      <c r="G151" s="28">
        <v>14684</v>
      </c>
      <c r="H151" s="28">
        <v>43802.2</v>
      </c>
      <c r="I151" s="28">
        <v>28817.9</v>
      </c>
      <c r="J151" s="28">
        <v>49325.1</v>
      </c>
      <c r="K151" s="28">
        <v>44009.4</v>
      </c>
      <c r="L151" s="28">
        <v>62546.2</v>
      </c>
      <c r="M151" s="28">
        <v>62532.1</v>
      </c>
      <c r="N151" s="28">
        <v>60420</v>
      </c>
      <c r="O151" s="28">
        <v>60420</v>
      </c>
      <c r="P151" s="5"/>
    </row>
    <row r="152" spans="1:16" ht="15" customHeight="1">
      <c r="A152" s="300"/>
      <c r="B152" s="300"/>
      <c r="C152" s="8" t="s">
        <v>222</v>
      </c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5"/>
    </row>
    <row r="153" spans="1:16" ht="24" customHeight="1">
      <c r="A153" s="301"/>
      <c r="B153" s="301"/>
      <c r="C153" s="8" t="s">
        <v>44</v>
      </c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5"/>
    </row>
    <row r="154" spans="1:16" ht="12.75" customHeight="1">
      <c r="A154" s="299"/>
      <c r="B154" s="299" t="s">
        <v>196</v>
      </c>
      <c r="C154" s="8" t="s">
        <v>220</v>
      </c>
      <c r="D154" s="28">
        <f>SUM(D155:D160)</f>
        <v>46885.1</v>
      </c>
      <c r="E154" s="28">
        <f aca="true" t="shared" si="30" ref="E154:O154">SUM(E155:E160)</f>
        <v>46264.4</v>
      </c>
      <c r="F154" s="28">
        <f t="shared" si="30"/>
        <v>50331</v>
      </c>
      <c r="G154" s="28">
        <f t="shared" si="30"/>
        <v>16321.3</v>
      </c>
      <c r="H154" s="28">
        <f t="shared" si="30"/>
        <v>50652.2</v>
      </c>
      <c r="I154" s="28">
        <f t="shared" si="30"/>
        <v>25919.6</v>
      </c>
      <c r="J154" s="28">
        <f t="shared" si="30"/>
        <v>60910.2</v>
      </c>
      <c r="K154" s="28">
        <f t="shared" si="30"/>
        <v>33386.4</v>
      </c>
      <c r="L154" s="28">
        <f t="shared" si="30"/>
        <v>58160.2</v>
      </c>
      <c r="M154" s="28">
        <f t="shared" si="30"/>
        <v>56814.6</v>
      </c>
      <c r="N154" s="28">
        <f t="shared" si="30"/>
        <v>68736.3</v>
      </c>
      <c r="O154" s="28">
        <f t="shared" si="30"/>
        <v>68736.3</v>
      </c>
      <c r="P154" s="5"/>
    </row>
    <row r="155" spans="1:16" ht="12.75">
      <c r="A155" s="300"/>
      <c r="B155" s="300"/>
      <c r="C155" s="8" t="s">
        <v>221</v>
      </c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5"/>
    </row>
    <row r="156" spans="1:16" ht="12.75">
      <c r="A156" s="300"/>
      <c r="B156" s="300"/>
      <c r="C156" s="8" t="s">
        <v>11</v>
      </c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5"/>
    </row>
    <row r="157" spans="1:16" ht="12.75">
      <c r="A157" s="300"/>
      <c r="B157" s="300"/>
      <c r="C157" s="8" t="s">
        <v>38</v>
      </c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5"/>
    </row>
    <row r="158" spans="1:16" ht="12.75">
      <c r="A158" s="300"/>
      <c r="B158" s="300"/>
      <c r="C158" s="8" t="s">
        <v>37</v>
      </c>
      <c r="D158" s="28">
        <v>46885.1</v>
      </c>
      <c r="E158" s="28">
        <v>46264.4</v>
      </c>
      <c r="F158" s="28">
        <v>50331</v>
      </c>
      <c r="G158" s="28">
        <v>16321.3</v>
      </c>
      <c r="H158" s="28">
        <v>50652.2</v>
      </c>
      <c r="I158" s="28">
        <v>25919.6</v>
      </c>
      <c r="J158" s="28">
        <v>60910.2</v>
      </c>
      <c r="K158" s="28">
        <v>33386.4</v>
      </c>
      <c r="L158" s="28">
        <v>58160.2</v>
      </c>
      <c r="M158" s="28">
        <v>56814.6</v>
      </c>
      <c r="N158" s="28">
        <v>68736.3</v>
      </c>
      <c r="O158" s="28">
        <v>68736.3</v>
      </c>
      <c r="P158" s="5"/>
    </row>
    <row r="159" spans="1:16" ht="13.5" customHeight="1">
      <c r="A159" s="300"/>
      <c r="B159" s="300"/>
      <c r="C159" s="8" t="s">
        <v>222</v>
      </c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5"/>
    </row>
    <row r="160" spans="1:16" ht="22.5">
      <c r="A160" s="301"/>
      <c r="B160" s="301"/>
      <c r="C160" s="8" t="s">
        <v>44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5"/>
    </row>
    <row r="161" spans="1:16" ht="12.75" hidden="1">
      <c r="A161" s="299"/>
      <c r="B161" s="299" t="s">
        <v>198</v>
      </c>
      <c r="C161" s="8" t="s">
        <v>220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5"/>
    </row>
    <row r="162" spans="1:16" ht="12.75" hidden="1">
      <c r="A162" s="300"/>
      <c r="B162" s="300"/>
      <c r="C162" s="8" t="s">
        <v>221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5"/>
    </row>
    <row r="163" spans="1:16" ht="12.75" hidden="1">
      <c r="A163" s="300"/>
      <c r="B163" s="300"/>
      <c r="C163" s="8" t="s">
        <v>11</v>
      </c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5"/>
    </row>
    <row r="164" spans="1:16" ht="12.75" hidden="1">
      <c r="A164" s="300"/>
      <c r="B164" s="300"/>
      <c r="C164" s="8" t="s">
        <v>38</v>
      </c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5"/>
    </row>
    <row r="165" spans="1:16" ht="12.75" hidden="1">
      <c r="A165" s="300"/>
      <c r="B165" s="300"/>
      <c r="C165" s="8" t="s">
        <v>37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5"/>
    </row>
    <row r="166" spans="1:16" ht="22.5" hidden="1">
      <c r="A166" s="300"/>
      <c r="B166" s="300"/>
      <c r="C166" s="8" t="s">
        <v>222</v>
      </c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5"/>
    </row>
    <row r="167" spans="1:16" ht="22.5" hidden="1">
      <c r="A167" s="301"/>
      <c r="B167" s="301"/>
      <c r="C167" s="8" t="s">
        <v>44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5"/>
    </row>
    <row r="168" spans="1:16" ht="12.75">
      <c r="A168" s="299"/>
      <c r="B168" s="299" t="s">
        <v>896</v>
      </c>
      <c r="C168" s="8" t="s">
        <v>220</v>
      </c>
      <c r="D168" s="28">
        <f>D172</f>
        <v>0</v>
      </c>
      <c r="E168" s="28">
        <f aca="true" t="shared" si="31" ref="E168:O168">E172</f>
        <v>0</v>
      </c>
      <c r="F168" s="28">
        <f t="shared" si="31"/>
        <v>5535.8</v>
      </c>
      <c r="G168" s="28">
        <f t="shared" si="31"/>
        <v>5105.8</v>
      </c>
      <c r="H168" s="28">
        <f t="shared" si="31"/>
        <v>8838.9</v>
      </c>
      <c r="I168" s="28">
        <f t="shared" si="31"/>
        <v>8406</v>
      </c>
      <c r="J168" s="28">
        <f t="shared" si="31"/>
        <v>8441.8</v>
      </c>
      <c r="K168" s="28">
        <f t="shared" si="31"/>
        <v>8405.5</v>
      </c>
      <c r="L168" s="28">
        <f t="shared" si="31"/>
        <v>8292.8</v>
      </c>
      <c r="M168" s="28">
        <f t="shared" si="31"/>
        <v>8282.2</v>
      </c>
      <c r="N168" s="28">
        <f t="shared" si="31"/>
        <v>0</v>
      </c>
      <c r="O168" s="28">
        <f t="shared" si="31"/>
        <v>0</v>
      </c>
      <c r="P168" s="5"/>
    </row>
    <row r="169" spans="1:16" ht="12.75">
      <c r="A169" s="300"/>
      <c r="B169" s="300"/>
      <c r="C169" s="8" t="s">
        <v>221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5"/>
    </row>
    <row r="170" spans="1:16" ht="12.75">
      <c r="A170" s="300"/>
      <c r="B170" s="300"/>
      <c r="C170" s="8" t="s">
        <v>11</v>
      </c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5"/>
    </row>
    <row r="171" spans="1:16" ht="12.75">
      <c r="A171" s="300"/>
      <c r="B171" s="300"/>
      <c r="C171" s="8" t="s">
        <v>38</v>
      </c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5"/>
    </row>
    <row r="172" spans="1:16" ht="12.75">
      <c r="A172" s="300"/>
      <c r="B172" s="300"/>
      <c r="C172" s="8" t="s">
        <v>37</v>
      </c>
      <c r="D172" s="28"/>
      <c r="E172" s="28"/>
      <c r="F172" s="28">
        <v>5535.8</v>
      </c>
      <c r="G172" s="28">
        <v>5105.8</v>
      </c>
      <c r="H172" s="28">
        <v>8838.9</v>
      </c>
      <c r="I172" s="28">
        <v>8406</v>
      </c>
      <c r="J172" s="28">
        <v>8441.8</v>
      </c>
      <c r="K172" s="28">
        <v>8405.5</v>
      </c>
      <c r="L172" s="28">
        <v>8292.8</v>
      </c>
      <c r="M172" s="28">
        <v>8282.2</v>
      </c>
      <c r="N172" s="28"/>
      <c r="O172" s="28"/>
      <c r="P172" s="5"/>
    </row>
    <row r="173" spans="1:16" ht="13.5" customHeight="1">
      <c r="A173" s="300"/>
      <c r="B173" s="300"/>
      <c r="C173" s="8" t="s">
        <v>222</v>
      </c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5"/>
    </row>
    <row r="174" spans="1:16" ht="22.5">
      <c r="A174" s="301"/>
      <c r="B174" s="301"/>
      <c r="C174" s="8" t="s">
        <v>44</v>
      </c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5"/>
    </row>
    <row r="175" spans="1:16" ht="12.75">
      <c r="A175" s="299"/>
      <c r="B175" s="299" t="s">
        <v>947</v>
      </c>
      <c r="C175" s="8" t="s">
        <v>220</v>
      </c>
      <c r="D175" s="28">
        <f>D179</f>
        <v>0</v>
      </c>
      <c r="E175" s="28">
        <f aca="true" t="shared" si="32" ref="E175:O175">E179</f>
        <v>0</v>
      </c>
      <c r="F175" s="28">
        <f t="shared" si="32"/>
        <v>150</v>
      </c>
      <c r="G175" s="28">
        <f t="shared" si="32"/>
        <v>150</v>
      </c>
      <c r="H175" s="28">
        <f t="shared" si="32"/>
        <v>150</v>
      </c>
      <c r="I175" s="28">
        <f t="shared" si="32"/>
        <v>150</v>
      </c>
      <c r="J175" s="28">
        <f t="shared" si="32"/>
        <v>150</v>
      </c>
      <c r="K175" s="28">
        <f t="shared" si="32"/>
        <v>150</v>
      </c>
      <c r="L175" s="28">
        <f t="shared" si="32"/>
        <v>150</v>
      </c>
      <c r="M175" s="28">
        <f t="shared" si="32"/>
        <v>150</v>
      </c>
      <c r="N175" s="28">
        <f t="shared" si="32"/>
        <v>0</v>
      </c>
      <c r="O175" s="28">
        <f t="shared" si="32"/>
        <v>0</v>
      </c>
      <c r="P175" s="5"/>
    </row>
    <row r="176" spans="1:16" ht="12.75">
      <c r="A176" s="300"/>
      <c r="B176" s="300"/>
      <c r="C176" s="8" t="s">
        <v>221</v>
      </c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5"/>
    </row>
    <row r="177" spans="1:16" ht="12.75">
      <c r="A177" s="300"/>
      <c r="B177" s="300"/>
      <c r="C177" s="8" t="s">
        <v>11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5"/>
    </row>
    <row r="178" spans="1:16" ht="12.75">
      <c r="A178" s="300"/>
      <c r="B178" s="300"/>
      <c r="C178" s="8" t="s">
        <v>38</v>
      </c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5"/>
    </row>
    <row r="179" spans="1:16" ht="12.75">
      <c r="A179" s="300"/>
      <c r="B179" s="300"/>
      <c r="C179" s="8" t="s">
        <v>37</v>
      </c>
      <c r="D179" s="28"/>
      <c r="E179" s="28"/>
      <c r="F179" s="28">
        <v>150</v>
      </c>
      <c r="G179" s="28">
        <v>150</v>
      </c>
      <c r="H179" s="28">
        <v>150</v>
      </c>
      <c r="I179" s="28">
        <v>150</v>
      </c>
      <c r="J179" s="28">
        <v>150</v>
      </c>
      <c r="K179" s="28">
        <v>150</v>
      </c>
      <c r="L179" s="28">
        <v>150</v>
      </c>
      <c r="M179" s="28">
        <v>150</v>
      </c>
      <c r="N179" s="28"/>
      <c r="O179" s="28"/>
      <c r="P179" s="5"/>
    </row>
    <row r="180" spans="1:16" ht="12.75" customHeight="1">
      <c r="A180" s="300"/>
      <c r="B180" s="300"/>
      <c r="C180" s="8" t="s">
        <v>222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5"/>
    </row>
    <row r="181" spans="1:16" ht="23.25" customHeight="1">
      <c r="A181" s="301"/>
      <c r="B181" s="301"/>
      <c r="C181" s="8" t="s">
        <v>44</v>
      </c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5"/>
    </row>
    <row r="182" spans="1:16" ht="12.75">
      <c r="A182" s="299"/>
      <c r="B182" s="299" t="s">
        <v>899</v>
      </c>
      <c r="C182" s="8" t="s">
        <v>220</v>
      </c>
      <c r="D182" s="28">
        <f>SUM(D184:D188)</f>
        <v>0</v>
      </c>
      <c r="E182" s="28">
        <f aca="true" t="shared" si="33" ref="E182:O182">SUM(E184:E188)</f>
        <v>0</v>
      </c>
      <c r="F182" s="28">
        <f t="shared" si="33"/>
        <v>115.6</v>
      </c>
      <c r="G182" s="28">
        <f t="shared" si="33"/>
        <v>36.2</v>
      </c>
      <c r="H182" s="28">
        <f t="shared" si="33"/>
        <v>115.6</v>
      </c>
      <c r="I182" s="28">
        <f t="shared" si="33"/>
        <v>93.4</v>
      </c>
      <c r="J182" s="28">
        <f t="shared" si="33"/>
        <v>93.4</v>
      </c>
      <c r="K182" s="28">
        <f t="shared" si="33"/>
        <v>93.4</v>
      </c>
      <c r="L182" s="28">
        <f t="shared" si="33"/>
        <v>93.4</v>
      </c>
      <c r="M182" s="28">
        <f t="shared" si="33"/>
        <v>93.4</v>
      </c>
      <c r="N182" s="28">
        <f t="shared" si="33"/>
        <v>0</v>
      </c>
      <c r="O182" s="28">
        <f t="shared" si="33"/>
        <v>0</v>
      </c>
      <c r="P182" s="5"/>
    </row>
    <row r="183" spans="1:16" ht="12.75">
      <c r="A183" s="300"/>
      <c r="B183" s="300"/>
      <c r="C183" s="8" t="s">
        <v>221</v>
      </c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5"/>
    </row>
    <row r="184" spans="1:16" ht="12.75">
      <c r="A184" s="300"/>
      <c r="B184" s="300"/>
      <c r="C184" s="8" t="s">
        <v>11</v>
      </c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5"/>
    </row>
    <row r="185" spans="1:16" ht="12.75">
      <c r="A185" s="300"/>
      <c r="B185" s="300"/>
      <c r="C185" s="8" t="s">
        <v>38</v>
      </c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5"/>
    </row>
    <row r="186" spans="1:16" ht="12.75">
      <c r="A186" s="300"/>
      <c r="B186" s="300"/>
      <c r="C186" s="8" t="s">
        <v>37</v>
      </c>
      <c r="D186" s="28"/>
      <c r="E186" s="28"/>
      <c r="F186" s="28">
        <v>115.6</v>
      </c>
      <c r="G186" s="28">
        <v>36.2</v>
      </c>
      <c r="H186" s="28">
        <v>115.6</v>
      </c>
      <c r="I186" s="28">
        <v>93.4</v>
      </c>
      <c r="J186" s="28">
        <v>93.4</v>
      </c>
      <c r="K186" s="28">
        <v>93.4</v>
      </c>
      <c r="L186" s="28">
        <v>93.4</v>
      </c>
      <c r="M186" s="28">
        <v>93.4</v>
      </c>
      <c r="N186" s="28"/>
      <c r="O186" s="28"/>
      <c r="P186" s="5"/>
    </row>
    <row r="187" spans="1:16" ht="12.75" customHeight="1">
      <c r="A187" s="300"/>
      <c r="B187" s="300"/>
      <c r="C187" s="8" t="s">
        <v>222</v>
      </c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5"/>
    </row>
    <row r="188" spans="1:16" ht="23.25" customHeight="1">
      <c r="A188" s="301"/>
      <c r="B188" s="301"/>
      <c r="C188" s="8" t="s">
        <v>44</v>
      </c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5"/>
    </row>
    <row r="189" spans="1:16" ht="12.75">
      <c r="A189" s="299"/>
      <c r="B189" s="299" t="s">
        <v>901</v>
      </c>
      <c r="C189" s="8" t="s">
        <v>220</v>
      </c>
      <c r="D189" s="28">
        <f>D193</f>
        <v>0</v>
      </c>
      <c r="E189" s="28">
        <f aca="true" t="shared" si="34" ref="E189:O189">E193</f>
        <v>0</v>
      </c>
      <c r="F189" s="28">
        <f t="shared" si="34"/>
        <v>12845.7</v>
      </c>
      <c r="G189" s="28">
        <f t="shared" si="34"/>
        <v>0</v>
      </c>
      <c r="H189" s="28">
        <f t="shared" si="34"/>
        <v>10936.1</v>
      </c>
      <c r="I189" s="28">
        <f t="shared" si="34"/>
        <v>0</v>
      </c>
      <c r="J189" s="28">
        <f t="shared" si="34"/>
        <v>7683.6</v>
      </c>
      <c r="K189" s="28">
        <f t="shared" si="34"/>
        <v>0</v>
      </c>
      <c r="L189" s="28">
        <f t="shared" si="34"/>
        <v>0</v>
      </c>
      <c r="M189" s="28">
        <f t="shared" si="34"/>
        <v>0</v>
      </c>
      <c r="N189" s="28">
        <f t="shared" si="34"/>
        <v>0</v>
      </c>
      <c r="O189" s="28">
        <f t="shared" si="34"/>
        <v>0</v>
      </c>
      <c r="P189" s="5"/>
    </row>
    <row r="190" spans="1:16" ht="12.75">
      <c r="A190" s="300"/>
      <c r="B190" s="300"/>
      <c r="C190" s="8" t="s">
        <v>221</v>
      </c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5"/>
    </row>
    <row r="191" spans="1:16" ht="12.75">
      <c r="A191" s="300"/>
      <c r="B191" s="300"/>
      <c r="C191" s="8" t="s">
        <v>11</v>
      </c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5"/>
    </row>
    <row r="192" spans="1:16" ht="12.75">
      <c r="A192" s="300"/>
      <c r="B192" s="300"/>
      <c r="C192" s="8" t="s">
        <v>38</v>
      </c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5"/>
    </row>
    <row r="193" spans="1:16" ht="12.75">
      <c r="A193" s="300"/>
      <c r="B193" s="300"/>
      <c r="C193" s="8" t="s">
        <v>37</v>
      </c>
      <c r="D193" s="28"/>
      <c r="E193" s="28"/>
      <c r="F193" s="28">
        <v>12845.7</v>
      </c>
      <c r="G193" s="28"/>
      <c r="H193" s="28">
        <v>10936.1</v>
      </c>
      <c r="I193" s="28"/>
      <c r="J193" s="28">
        <v>7683.6</v>
      </c>
      <c r="K193" s="28"/>
      <c r="L193" s="28"/>
      <c r="M193" s="28"/>
      <c r="N193" s="28"/>
      <c r="O193" s="28"/>
      <c r="P193" s="5"/>
    </row>
    <row r="194" spans="1:16" ht="12.75" customHeight="1">
      <c r="A194" s="300"/>
      <c r="B194" s="300"/>
      <c r="C194" s="8" t="s">
        <v>222</v>
      </c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5"/>
    </row>
    <row r="195" spans="1:16" ht="23.25" customHeight="1">
      <c r="A195" s="301"/>
      <c r="B195" s="301"/>
      <c r="C195" s="8" t="s">
        <v>44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5"/>
    </row>
    <row r="196" spans="1:16" ht="12.75">
      <c r="A196" s="299"/>
      <c r="B196" s="299" t="s">
        <v>948</v>
      </c>
      <c r="C196" s="8" t="s">
        <v>220</v>
      </c>
      <c r="D196" s="28">
        <f>SUM(D198:D202)</f>
        <v>10</v>
      </c>
      <c r="E196" s="28">
        <f aca="true" t="shared" si="35" ref="E196:O196">SUM(E198:E202)</f>
        <v>10</v>
      </c>
      <c r="F196" s="28">
        <f t="shared" si="35"/>
        <v>10</v>
      </c>
      <c r="G196" s="28">
        <f t="shared" si="35"/>
        <v>0</v>
      </c>
      <c r="H196" s="28">
        <f t="shared" si="35"/>
        <v>0</v>
      </c>
      <c r="I196" s="28">
        <f t="shared" si="35"/>
        <v>0</v>
      </c>
      <c r="J196" s="28">
        <f t="shared" si="35"/>
        <v>0</v>
      </c>
      <c r="K196" s="28">
        <f t="shared" si="35"/>
        <v>0</v>
      </c>
      <c r="L196" s="28">
        <f t="shared" si="35"/>
        <v>0</v>
      </c>
      <c r="M196" s="28">
        <f t="shared" si="35"/>
        <v>0</v>
      </c>
      <c r="N196" s="28">
        <f t="shared" si="35"/>
        <v>0</v>
      </c>
      <c r="O196" s="28">
        <f t="shared" si="35"/>
        <v>0</v>
      </c>
      <c r="P196" s="5"/>
    </row>
    <row r="197" spans="1:16" ht="12.75">
      <c r="A197" s="300"/>
      <c r="B197" s="300"/>
      <c r="C197" s="8" t="s">
        <v>221</v>
      </c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5"/>
    </row>
    <row r="198" spans="1:16" ht="12.75">
      <c r="A198" s="300"/>
      <c r="B198" s="300"/>
      <c r="C198" s="8" t="s">
        <v>11</v>
      </c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5"/>
    </row>
    <row r="199" spans="1:16" ht="12.75">
      <c r="A199" s="300"/>
      <c r="B199" s="300"/>
      <c r="C199" s="8" t="s">
        <v>38</v>
      </c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5"/>
    </row>
    <row r="200" spans="1:16" ht="12.75">
      <c r="A200" s="300"/>
      <c r="B200" s="300"/>
      <c r="C200" s="8" t="s">
        <v>37</v>
      </c>
      <c r="D200" s="28">
        <v>10</v>
      </c>
      <c r="E200" s="28">
        <v>10</v>
      </c>
      <c r="F200" s="28">
        <v>10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5"/>
    </row>
    <row r="201" spans="1:16" ht="12.75" customHeight="1">
      <c r="A201" s="300"/>
      <c r="B201" s="300"/>
      <c r="C201" s="8" t="s">
        <v>222</v>
      </c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5"/>
    </row>
    <row r="202" spans="1:16" ht="23.25" customHeight="1">
      <c r="A202" s="301"/>
      <c r="B202" s="301"/>
      <c r="C202" s="8" t="s">
        <v>44</v>
      </c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5"/>
    </row>
    <row r="203" spans="1:16" ht="12.75">
      <c r="A203" s="299"/>
      <c r="B203" s="299" t="s">
        <v>906</v>
      </c>
      <c r="C203" s="8" t="s">
        <v>220</v>
      </c>
      <c r="D203" s="28">
        <f>SUM(D205:D209)</f>
        <v>4.3</v>
      </c>
      <c r="E203" s="28">
        <f aca="true" t="shared" si="36" ref="E203:O203">SUM(E205:E209)</f>
        <v>4.3</v>
      </c>
      <c r="F203" s="28">
        <f t="shared" si="36"/>
        <v>0</v>
      </c>
      <c r="G203" s="28">
        <f t="shared" si="36"/>
        <v>0</v>
      </c>
      <c r="H203" s="28">
        <f t="shared" si="36"/>
        <v>0</v>
      </c>
      <c r="I203" s="28">
        <f t="shared" si="36"/>
        <v>0</v>
      </c>
      <c r="J203" s="28">
        <f t="shared" si="36"/>
        <v>0</v>
      </c>
      <c r="K203" s="28">
        <f t="shared" si="36"/>
        <v>0</v>
      </c>
      <c r="L203" s="28">
        <f t="shared" si="36"/>
        <v>0</v>
      </c>
      <c r="M203" s="28">
        <f t="shared" si="36"/>
        <v>0</v>
      </c>
      <c r="N203" s="28">
        <f t="shared" si="36"/>
        <v>0</v>
      </c>
      <c r="O203" s="28">
        <f t="shared" si="36"/>
        <v>0</v>
      </c>
      <c r="P203" s="5"/>
    </row>
    <row r="204" spans="1:16" ht="12.75">
      <c r="A204" s="300"/>
      <c r="B204" s="300"/>
      <c r="C204" s="8" t="s">
        <v>221</v>
      </c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5"/>
    </row>
    <row r="205" spans="1:16" ht="12.75">
      <c r="A205" s="300"/>
      <c r="B205" s="300"/>
      <c r="C205" s="8" t="s">
        <v>11</v>
      </c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5"/>
    </row>
    <row r="206" spans="1:16" ht="12.75">
      <c r="A206" s="300"/>
      <c r="B206" s="300"/>
      <c r="C206" s="8" t="s">
        <v>38</v>
      </c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5"/>
    </row>
    <row r="207" spans="1:16" ht="12.75">
      <c r="A207" s="300"/>
      <c r="B207" s="300"/>
      <c r="C207" s="8" t="s">
        <v>37</v>
      </c>
      <c r="D207" s="28">
        <v>4.3</v>
      </c>
      <c r="E207" s="28">
        <v>4.3</v>
      </c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5"/>
    </row>
    <row r="208" spans="1:16" ht="12.75" customHeight="1">
      <c r="A208" s="300"/>
      <c r="B208" s="300"/>
      <c r="C208" s="8" t="s">
        <v>222</v>
      </c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5"/>
    </row>
    <row r="209" spans="1:16" ht="23.25" customHeight="1">
      <c r="A209" s="301"/>
      <c r="B209" s="301"/>
      <c r="C209" s="8" t="s">
        <v>44</v>
      </c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5"/>
    </row>
    <row r="210" spans="1:16" ht="12.75">
      <c r="A210" s="299"/>
      <c r="B210" s="299" t="s">
        <v>949</v>
      </c>
      <c r="C210" s="8" t="s">
        <v>220</v>
      </c>
      <c r="D210" s="28">
        <f>SUM(D212:D216)</f>
        <v>1000</v>
      </c>
      <c r="E210" s="28">
        <f aca="true" t="shared" si="37" ref="E210:O210">SUM(E212:E216)</f>
        <v>1000</v>
      </c>
      <c r="F210" s="28">
        <f t="shared" si="37"/>
        <v>0</v>
      </c>
      <c r="G210" s="28">
        <f t="shared" si="37"/>
        <v>0</v>
      </c>
      <c r="H210" s="28">
        <f t="shared" si="37"/>
        <v>1010</v>
      </c>
      <c r="I210" s="28">
        <f t="shared" si="37"/>
        <v>0</v>
      </c>
      <c r="J210" s="28">
        <f t="shared" si="37"/>
        <v>1010</v>
      </c>
      <c r="K210" s="28">
        <f t="shared" si="37"/>
        <v>0</v>
      </c>
      <c r="L210" s="28">
        <f t="shared" si="37"/>
        <v>1010</v>
      </c>
      <c r="M210" s="28">
        <f t="shared" si="37"/>
        <v>1010</v>
      </c>
      <c r="N210" s="28">
        <f t="shared" si="37"/>
        <v>0</v>
      </c>
      <c r="O210" s="28">
        <f t="shared" si="37"/>
        <v>0</v>
      </c>
      <c r="P210" s="5"/>
    </row>
    <row r="211" spans="1:16" ht="16.5" customHeight="1">
      <c r="A211" s="300"/>
      <c r="B211" s="300"/>
      <c r="C211" s="8" t="s">
        <v>221</v>
      </c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5"/>
    </row>
    <row r="212" spans="1:16" ht="15.75" customHeight="1">
      <c r="A212" s="300"/>
      <c r="B212" s="300"/>
      <c r="C212" s="8" t="s">
        <v>11</v>
      </c>
      <c r="D212" s="28">
        <v>750</v>
      </c>
      <c r="E212" s="28">
        <v>750</v>
      </c>
      <c r="F212" s="28"/>
      <c r="G212" s="28"/>
      <c r="H212" s="28">
        <v>750</v>
      </c>
      <c r="I212" s="28"/>
      <c r="J212" s="28">
        <v>750</v>
      </c>
      <c r="K212" s="28"/>
      <c r="L212" s="28">
        <v>750</v>
      </c>
      <c r="M212" s="28">
        <v>750</v>
      </c>
      <c r="N212" s="28"/>
      <c r="O212" s="28"/>
      <c r="P212" s="5"/>
    </row>
    <row r="213" spans="1:16" ht="17.25" customHeight="1">
      <c r="A213" s="300"/>
      <c r="B213" s="300"/>
      <c r="C213" s="8" t="s">
        <v>38</v>
      </c>
      <c r="D213" s="28">
        <v>250</v>
      </c>
      <c r="E213" s="28">
        <v>250</v>
      </c>
      <c r="F213" s="28"/>
      <c r="G213" s="28"/>
      <c r="H213" s="28">
        <v>250</v>
      </c>
      <c r="I213" s="28"/>
      <c r="J213" s="28">
        <v>250</v>
      </c>
      <c r="K213" s="28"/>
      <c r="L213" s="28">
        <v>250</v>
      </c>
      <c r="M213" s="28">
        <v>250</v>
      </c>
      <c r="N213" s="28"/>
      <c r="O213" s="28"/>
      <c r="P213" s="5"/>
    </row>
    <row r="214" spans="1:16" ht="12.75">
      <c r="A214" s="300"/>
      <c r="B214" s="300"/>
      <c r="C214" s="8" t="s">
        <v>37</v>
      </c>
      <c r="D214" s="28"/>
      <c r="E214" s="28"/>
      <c r="F214" s="28"/>
      <c r="G214" s="28"/>
      <c r="H214" s="28">
        <v>10</v>
      </c>
      <c r="I214" s="28"/>
      <c r="J214" s="28">
        <v>10</v>
      </c>
      <c r="K214" s="28"/>
      <c r="L214" s="28">
        <v>10</v>
      </c>
      <c r="M214" s="28">
        <v>10</v>
      </c>
      <c r="N214" s="28"/>
      <c r="O214" s="28"/>
      <c r="P214" s="5"/>
    </row>
    <row r="215" spans="1:16" ht="16.5" customHeight="1">
      <c r="A215" s="300"/>
      <c r="B215" s="300"/>
      <c r="C215" s="8" t="s">
        <v>222</v>
      </c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5"/>
    </row>
    <row r="216" spans="1:16" ht="23.25" customHeight="1">
      <c r="A216" s="301"/>
      <c r="B216" s="301"/>
      <c r="C216" s="8" t="s">
        <v>44</v>
      </c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5"/>
    </row>
    <row r="217" spans="1:16" ht="14.25" customHeight="1">
      <c r="A217" s="299"/>
      <c r="B217" s="299" t="s">
        <v>198</v>
      </c>
      <c r="C217" s="8" t="s">
        <v>220</v>
      </c>
      <c r="D217" s="28">
        <f>SUM(D219:D223)</f>
        <v>150</v>
      </c>
      <c r="E217" s="28">
        <f aca="true" t="shared" si="38" ref="E217:O217">SUM(E219:E223)</f>
        <v>150</v>
      </c>
      <c r="F217" s="28">
        <f t="shared" si="38"/>
        <v>75</v>
      </c>
      <c r="G217" s="28">
        <f t="shared" si="38"/>
        <v>0</v>
      </c>
      <c r="H217" s="28">
        <f t="shared" si="38"/>
        <v>75</v>
      </c>
      <c r="I217" s="28">
        <f t="shared" si="38"/>
        <v>0</v>
      </c>
      <c r="J217" s="28">
        <f t="shared" si="38"/>
        <v>75</v>
      </c>
      <c r="K217" s="28">
        <f t="shared" si="38"/>
        <v>0</v>
      </c>
      <c r="L217" s="28">
        <f t="shared" si="38"/>
        <v>75</v>
      </c>
      <c r="M217" s="28">
        <f t="shared" si="38"/>
        <v>75</v>
      </c>
      <c r="N217" s="28">
        <f t="shared" si="38"/>
        <v>75</v>
      </c>
      <c r="O217" s="28">
        <f t="shared" si="38"/>
        <v>75</v>
      </c>
      <c r="P217" s="5"/>
    </row>
    <row r="218" spans="1:16" ht="14.25" customHeight="1">
      <c r="A218" s="300"/>
      <c r="B218" s="300"/>
      <c r="C218" s="8" t="s">
        <v>221</v>
      </c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5"/>
    </row>
    <row r="219" spans="1:16" ht="14.25" customHeight="1">
      <c r="A219" s="300"/>
      <c r="B219" s="300"/>
      <c r="C219" s="8" t="s">
        <v>11</v>
      </c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5"/>
    </row>
    <row r="220" spans="1:16" ht="14.25" customHeight="1">
      <c r="A220" s="300"/>
      <c r="B220" s="300"/>
      <c r="C220" s="8" t="s">
        <v>38</v>
      </c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5"/>
    </row>
    <row r="221" spans="1:16" ht="14.25" customHeight="1">
      <c r="A221" s="300"/>
      <c r="B221" s="300"/>
      <c r="C221" s="8" t="s">
        <v>37</v>
      </c>
      <c r="D221" s="28">
        <v>150</v>
      </c>
      <c r="E221" s="28">
        <v>150</v>
      </c>
      <c r="F221" s="28">
        <v>75</v>
      </c>
      <c r="G221" s="28"/>
      <c r="H221" s="28">
        <v>75</v>
      </c>
      <c r="I221" s="28"/>
      <c r="J221" s="28">
        <v>75</v>
      </c>
      <c r="K221" s="28"/>
      <c r="L221" s="28">
        <v>75</v>
      </c>
      <c r="M221" s="28">
        <v>75</v>
      </c>
      <c r="N221" s="28">
        <v>75</v>
      </c>
      <c r="O221" s="28">
        <v>75</v>
      </c>
      <c r="P221" s="5"/>
    </row>
    <row r="222" spans="1:16" ht="14.25" customHeight="1">
      <c r="A222" s="300"/>
      <c r="B222" s="300"/>
      <c r="C222" s="8" t="s">
        <v>222</v>
      </c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5"/>
    </row>
    <row r="223" spans="1:16" ht="23.25" customHeight="1">
      <c r="A223" s="301"/>
      <c r="B223" s="301"/>
      <c r="C223" s="8" t="s">
        <v>44</v>
      </c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5"/>
    </row>
    <row r="224" spans="1:16" ht="14.25" customHeight="1">
      <c r="A224" s="299"/>
      <c r="B224" s="299" t="s">
        <v>914</v>
      </c>
      <c r="C224" s="8" t="s">
        <v>220</v>
      </c>
      <c r="D224" s="28">
        <f>SUM(D225:D230)</f>
        <v>26.1</v>
      </c>
      <c r="E224" s="28">
        <f aca="true" t="shared" si="39" ref="E224:O224">SUM(E225:E230)</f>
        <v>26.1</v>
      </c>
      <c r="F224" s="28">
        <f t="shared" si="39"/>
        <v>75</v>
      </c>
      <c r="G224" s="28">
        <f t="shared" si="39"/>
        <v>0</v>
      </c>
      <c r="H224" s="28">
        <f t="shared" si="39"/>
        <v>98.6</v>
      </c>
      <c r="I224" s="28">
        <f t="shared" si="39"/>
        <v>23.6</v>
      </c>
      <c r="J224" s="28">
        <f t="shared" si="39"/>
        <v>923.6</v>
      </c>
      <c r="K224" s="28">
        <f t="shared" si="39"/>
        <v>23.6</v>
      </c>
      <c r="L224" s="28">
        <f t="shared" si="39"/>
        <v>848.6</v>
      </c>
      <c r="M224" s="28">
        <f t="shared" si="39"/>
        <v>848.6</v>
      </c>
      <c r="N224" s="28">
        <f t="shared" si="39"/>
        <v>75</v>
      </c>
      <c r="O224" s="28">
        <f t="shared" si="39"/>
        <v>75</v>
      </c>
      <c r="P224" s="5"/>
    </row>
    <row r="225" spans="1:16" ht="14.25" customHeight="1">
      <c r="A225" s="300"/>
      <c r="B225" s="300"/>
      <c r="C225" s="8" t="s">
        <v>221</v>
      </c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5"/>
    </row>
    <row r="226" spans="1:16" ht="14.25" customHeight="1">
      <c r="A226" s="300"/>
      <c r="B226" s="300"/>
      <c r="C226" s="8" t="s">
        <v>11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5"/>
    </row>
    <row r="227" spans="1:16" ht="14.25" customHeight="1">
      <c r="A227" s="300"/>
      <c r="B227" s="300"/>
      <c r="C227" s="8" t="s">
        <v>38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5"/>
    </row>
    <row r="228" spans="1:16" ht="14.25" customHeight="1">
      <c r="A228" s="300"/>
      <c r="B228" s="300"/>
      <c r="C228" s="8" t="s">
        <v>37</v>
      </c>
      <c r="D228" s="28">
        <v>26.1</v>
      </c>
      <c r="E228" s="28">
        <v>26.1</v>
      </c>
      <c r="F228" s="28">
        <v>75</v>
      </c>
      <c r="G228" s="28"/>
      <c r="H228" s="28">
        <v>98.6</v>
      </c>
      <c r="I228" s="28">
        <v>23.6</v>
      </c>
      <c r="J228" s="28">
        <v>923.6</v>
      </c>
      <c r="K228" s="28">
        <v>23.6</v>
      </c>
      <c r="L228" s="28">
        <v>848.6</v>
      </c>
      <c r="M228" s="28">
        <v>848.6</v>
      </c>
      <c r="N228" s="28">
        <v>75</v>
      </c>
      <c r="O228" s="28">
        <v>75</v>
      </c>
      <c r="P228" s="5"/>
    </row>
    <row r="229" spans="1:16" ht="14.25" customHeight="1">
      <c r="A229" s="300"/>
      <c r="B229" s="300"/>
      <c r="C229" s="8" t="s">
        <v>222</v>
      </c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5"/>
    </row>
    <row r="230" spans="1:16" ht="23.25" customHeight="1">
      <c r="A230" s="301"/>
      <c r="B230" s="301"/>
      <c r="C230" s="8" t="s">
        <v>44</v>
      </c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5"/>
    </row>
    <row r="231" spans="1:16" ht="14.25" customHeight="1">
      <c r="A231" s="299"/>
      <c r="B231" s="299" t="s">
        <v>917</v>
      </c>
      <c r="C231" s="8" t="s">
        <v>220</v>
      </c>
      <c r="D231" s="28">
        <f>SUM(D233:D237)</f>
        <v>0</v>
      </c>
      <c r="E231" s="28">
        <f aca="true" t="shared" si="40" ref="E231:O231">SUM(E233:E237)</f>
        <v>0</v>
      </c>
      <c r="F231" s="28">
        <f t="shared" si="40"/>
        <v>0</v>
      </c>
      <c r="G231" s="28">
        <f t="shared" si="40"/>
        <v>0</v>
      </c>
      <c r="H231" s="28">
        <f t="shared" si="40"/>
        <v>0</v>
      </c>
      <c r="I231" s="28">
        <f t="shared" si="40"/>
        <v>0</v>
      </c>
      <c r="J231" s="28">
        <f t="shared" si="40"/>
        <v>0</v>
      </c>
      <c r="K231" s="28">
        <f t="shared" si="40"/>
        <v>0</v>
      </c>
      <c r="L231" s="28">
        <f t="shared" si="40"/>
        <v>428</v>
      </c>
      <c r="M231" s="28">
        <f t="shared" si="40"/>
        <v>428</v>
      </c>
      <c r="N231" s="28">
        <f t="shared" si="40"/>
        <v>0</v>
      </c>
      <c r="O231" s="28">
        <f t="shared" si="40"/>
        <v>0</v>
      </c>
      <c r="P231" s="5"/>
    </row>
    <row r="232" spans="1:16" ht="14.25" customHeight="1">
      <c r="A232" s="300"/>
      <c r="B232" s="300"/>
      <c r="C232" s="8" t="s">
        <v>221</v>
      </c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5"/>
    </row>
    <row r="233" spans="1:16" ht="14.25" customHeight="1">
      <c r="A233" s="300"/>
      <c r="B233" s="300"/>
      <c r="C233" s="8" t="s">
        <v>11</v>
      </c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5"/>
    </row>
    <row r="234" spans="1:16" ht="14.25" customHeight="1">
      <c r="A234" s="300"/>
      <c r="B234" s="300"/>
      <c r="C234" s="8" t="s">
        <v>38</v>
      </c>
      <c r="D234" s="28"/>
      <c r="E234" s="28"/>
      <c r="F234" s="28"/>
      <c r="G234" s="28"/>
      <c r="H234" s="28"/>
      <c r="I234" s="28"/>
      <c r="J234" s="28"/>
      <c r="K234" s="28"/>
      <c r="L234" s="28">
        <v>411.5</v>
      </c>
      <c r="M234" s="28">
        <v>411.5</v>
      </c>
      <c r="N234" s="28"/>
      <c r="O234" s="28"/>
      <c r="P234" s="5"/>
    </row>
    <row r="235" spans="1:16" ht="14.25" customHeight="1">
      <c r="A235" s="300"/>
      <c r="B235" s="300"/>
      <c r="C235" s="8" t="s">
        <v>37</v>
      </c>
      <c r="D235" s="28"/>
      <c r="E235" s="28"/>
      <c r="F235" s="28"/>
      <c r="G235" s="28"/>
      <c r="H235" s="28"/>
      <c r="I235" s="28"/>
      <c r="J235" s="28"/>
      <c r="K235" s="28"/>
      <c r="L235" s="28">
        <v>16.5</v>
      </c>
      <c r="M235" s="28">
        <v>16.5</v>
      </c>
      <c r="N235" s="28"/>
      <c r="O235" s="28"/>
      <c r="P235" s="5"/>
    </row>
    <row r="236" spans="1:16" ht="14.25" customHeight="1">
      <c r="A236" s="300"/>
      <c r="B236" s="300"/>
      <c r="C236" s="8" t="s">
        <v>222</v>
      </c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5"/>
    </row>
    <row r="237" spans="1:16" ht="23.25" customHeight="1">
      <c r="A237" s="301"/>
      <c r="B237" s="301"/>
      <c r="C237" s="8" t="s">
        <v>44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5"/>
    </row>
    <row r="238" spans="1:16" ht="14.25" customHeight="1">
      <c r="A238" s="299"/>
      <c r="B238" s="299" t="s">
        <v>950</v>
      </c>
      <c r="C238" s="8" t="s">
        <v>220</v>
      </c>
      <c r="D238" s="28">
        <f>SUM(D240:D244)</f>
        <v>0</v>
      </c>
      <c r="E238" s="28">
        <f aca="true" t="shared" si="41" ref="E238:O238">SUM(E240:E244)</f>
        <v>0</v>
      </c>
      <c r="F238" s="28">
        <f t="shared" si="41"/>
        <v>0</v>
      </c>
      <c r="G238" s="28">
        <f t="shared" si="41"/>
        <v>0</v>
      </c>
      <c r="H238" s="28">
        <f t="shared" si="41"/>
        <v>0</v>
      </c>
      <c r="I238" s="28">
        <f t="shared" si="41"/>
        <v>0</v>
      </c>
      <c r="J238" s="28">
        <f t="shared" si="41"/>
        <v>0</v>
      </c>
      <c r="K238" s="28">
        <f t="shared" si="41"/>
        <v>0</v>
      </c>
      <c r="L238" s="28">
        <f t="shared" si="41"/>
        <v>2528.4</v>
      </c>
      <c r="M238" s="28">
        <f t="shared" si="41"/>
        <v>2528.4</v>
      </c>
      <c r="N238" s="28">
        <f t="shared" si="41"/>
        <v>0</v>
      </c>
      <c r="O238" s="28">
        <f t="shared" si="41"/>
        <v>0</v>
      </c>
      <c r="P238" s="5"/>
    </row>
    <row r="239" spans="1:16" ht="14.25" customHeight="1">
      <c r="A239" s="300"/>
      <c r="B239" s="300"/>
      <c r="C239" s="8" t="s">
        <v>221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5"/>
    </row>
    <row r="240" spans="1:16" ht="14.25" customHeight="1">
      <c r="A240" s="300"/>
      <c r="B240" s="300"/>
      <c r="C240" s="8" t="s">
        <v>11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5"/>
    </row>
    <row r="241" spans="1:16" ht="14.25" customHeight="1">
      <c r="A241" s="300"/>
      <c r="B241" s="300"/>
      <c r="C241" s="8" t="s">
        <v>38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5"/>
    </row>
    <row r="242" spans="1:16" ht="14.25" customHeight="1">
      <c r="A242" s="300"/>
      <c r="B242" s="300"/>
      <c r="C242" s="8" t="s">
        <v>37</v>
      </c>
      <c r="D242" s="28"/>
      <c r="E242" s="28"/>
      <c r="F242" s="28"/>
      <c r="G242" s="28"/>
      <c r="H242" s="28"/>
      <c r="I242" s="28"/>
      <c r="J242" s="28"/>
      <c r="K242" s="28"/>
      <c r="L242" s="28">
        <v>2528.4</v>
      </c>
      <c r="M242" s="28">
        <v>2528.4</v>
      </c>
      <c r="N242" s="28"/>
      <c r="O242" s="28"/>
      <c r="P242" s="5"/>
    </row>
    <row r="243" spans="1:16" ht="14.25" customHeight="1">
      <c r="A243" s="300"/>
      <c r="B243" s="300"/>
      <c r="C243" s="8" t="s">
        <v>222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5"/>
    </row>
    <row r="244" spans="1:16" ht="23.25" customHeight="1">
      <c r="A244" s="301"/>
      <c r="B244" s="301"/>
      <c r="C244" s="8" t="s">
        <v>44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5"/>
    </row>
    <row r="245" spans="1:16" ht="14.25" customHeight="1">
      <c r="A245" s="299"/>
      <c r="B245" s="299" t="s">
        <v>951</v>
      </c>
      <c r="C245" s="8" t="s">
        <v>220</v>
      </c>
      <c r="D245" s="28">
        <f>SUM(D247:D251)</f>
        <v>0</v>
      </c>
      <c r="E245" s="28">
        <f aca="true" t="shared" si="42" ref="E245:O245">SUM(E247:E251)</f>
        <v>0</v>
      </c>
      <c r="F245" s="28">
        <f t="shared" si="42"/>
        <v>0</v>
      </c>
      <c r="G245" s="28">
        <f t="shared" si="42"/>
        <v>0</v>
      </c>
      <c r="H245" s="28">
        <f t="shared" si="42"/>
        <v>0</v>
      </c>
      <c r="I245" s="28">
        <f t="shared" si="42"/>
        <v>0</v>
      </c>
      <c r="J245" s="28">
        <f t="shared" si="42"/>
        <v>3349.9</v>
      </c>
      <c r="K245" s="28">
        <f t="shared" si="42"/>
        <v>0</v>
      </c>
      <c r="L245" s="28">
        <f t="shared" si="42"/>
        <v>3349.9</v>
      </c>
      <c r="M245" s="28">
        <f t="shared" si="42"/>
        <v>3349.9</v>
      </c>
      <c r="N245" s="28">
        <f t="shared" si="42"/>
        <v>0</v>
      </c>
      <c r="O245" s="28">
        <f t="shared" si="42"/>
        <v>0</v>
      </c>
      <c r="P245" s="5"/>
    </row>
    <row r="246" spans="1:16" ht="14.25" customHeight="1">
      <c r="A246" s="300"/>
      <c r="B246" s="300"/>
      <c r="C246" s="8" t="s">
        <v>221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5"/>
    </row>
    <row r="247" spans="1:16" ht="14.25" customHeight="1">
      <c r="A247" s="300"/>
      <c r="B247" s="300"/>
      <c r="C247" s="8" t="s">
        <v>11</v>
      </c>
      <c r="D247" s="28"/>
      <c r="E247" s="28"/>
      <c r="F247" s="28"/>
      <c r="G247" s="28"/>
      <c r="H247" s="28">
        <v>0</v>
      </c>
      <c r="I247" s="28"/>
      <c r="J247" s="28">
        <v>2487.3</v>
      </c>
      <c r="K247" s="28"/>
      <c r="L247" s="28">
        <v>2487.3</v>
      </c>
      <c r="M247" s="28">
        <v>2487.3</v>
      </c>
      <c r="N247" s="28"/>
      <c r="O247" s="28"/>
      <c r="P247" s="5"/>
    </row>
    <row r="248" spans="1:16" ht="14.25" customHeight="1">
      <c r="A248" s="300"/>
      <c r="B248" s="300"/>
      <c r="C248" s="8" t="s">
        <v>38</v>
      </c>
      <c r="D248" s="28"/>
      <c r="E248" s="28"/>
      <c r="F248" s="28"/>
      <c r="G248" s="28"/>
      <c r="H248" s="28">
        <v>0</v>
      </c>
      <c r="I248" s="28"/>
      <c r="J248" s="28">
        <v>829.1</v>
      </c>
      <c r="K248" s="28"/>
      <c r="L248" s="28">
        <v>829.1</v>
      </c>
      <c r="M248" s="28">
        <v>829.1</v>
      </c>
      <c r="N248" s="28"/>
      <c r="O248" s="28"/>
      <c r="P248" s="5"/>
    </row>
    <row r="249" spans="1:16" ht="14.25" customHeight="1">
      <c r="A249" s="300"/>
      <c r="B249" s="300"/>
      <c r="C249" s="8" t="s">
        <v>37</v>
      </c>
      <c r="D249" s="28"/>
      <c r="E249" s="28"/>
      <c r="F249" s="28"/>
      <c r="G249" s="28"/>
      <c r="H249" s="28">
        <v>0</v>
      </c>
      <c r="I249" s="28"/>
      <c r="J249" s="28">
        <v>33.5</v>
      </c>
      <c r="K249" s="28"/>
      <c r="L249" s="28">
        <v>33.5</v>
      </c>
      <c r="M249" s="28">
        <v>33.5</v>
      </c>
      <c r="N249" s="28"/>
      <c r="O249" s="28"/>
      <c r="P249" s="5"/>
    </row>
    <row r="250" spans="1:16" ht="14.25" customHeight="1">
      <c r="A250" s="300"/>
      <c r="B250" s="300"/>
      <c r="C250" s="8" t="s">
        <v>222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5"/>
    </row>
    <row r="251" spans="1:16" ht="23.25" customHeight="1">
      <c r="A251" s="301"/>
      <c r="B251" s="301"/>
      <c r="C251" s="8" t="s">
        <v>44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5"/>
    </row>
    <row r="252" spans="1:16" ht="14.25" customHeight="1">
      <c r="A252" s="299"/>
      <c r="B252" s="299" t="s">
        <v>917</v>
      </c>
      <c r="C252" s="8" t="s">
        <v>220</v>
      </c>
      <c r="D252" s="28">
        <f>SUM(D254:D258)</f>
        <v>0</v>
      </c>
      <c r="E252" s="28">
        <f aca="true" t="shared" si="43" ref="E252:O252">SUM(E254:E258)</f>
        <v>0</v>
      </c>
      <c r="F252" s="28">
        <f t="shared" si="43"/>
        <v>0</v>
      </c>
      <c r="G252" s="28">
        <f t="shared" si="43"/>
        <v>0</v>
      </c>
      <c r="H252" s="28">
        <f t="shared" si="43"/>
        <v>0</v>
      </c>
      <c r="I252" s="28">
        <f t="shared" si="43"/>
        <v>0</v>
      </c>
      <c r="J252" s="28">
        <f t="shared" si="43"/>
        <v>0</v>
      </c>
      <c r="K252" s="28">
        <f t="shared" si="43"/>
        <v>0</v>
      </c>
      <c r="L252" s="28">
        <f t="shared" si="43"/>
        <v>262</v>
      </c>
      <c r="M252" s="28">
        <f t="shared" si="43"/>
        <v>219</v>
      </c>
      <c r="N252" s="28">
        <f t="shared" si="43"/>
        <v>0</v>
      </c>
      <c r="O252" s="28">
        <f t="shared" si="43"/>
        <v>0</v>
      </c>
      <c r="P252" s="5"/>
    </row>
    <row r="253" spans="1:16" ht="14.25" customHeight="1">
      <c r="A253" s="300"/>
      <c r="B253" s="300"/>
      <c r="C253" s="8" t="s">
        <v>221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5"/>
    </row>
    <row r="254" spans="1:16" ht="14.25" customHeight="1">
      <c r="A254" s="300"/>
      <c r="B254" s="300"/>
      <c r="C254" s="8" t="s">
        <v>11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5"/>
    </row>
    <row r="255" spans="1:16" ht="14.25" customHeight="1">
      <c r="A255" s="300"/>
      <c r="B255" s="300"/>
      <c r="C255" s="8" t="s">
        <v>38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5"/>
    </row>
    <row r="256" spans="1:16" ht="14.25" customHeight="1">
      <c r="A256" s="300"/>
      <c r="B256" s="300"/>
      <c r="C256" s="8" t="s">
        <v>37</v>
      </c>
      <c r="D256" s="28"/>
      <c r="E256" s="28"/>
      <c r="F256" s="28"/>
      <c r="G256" s="28"/>
      <c r="H256" s="28"/>
      <c r="I256" s="28"/>
      <c r="J256" s="28"/>
      <c r="K256" s="28"/>
      <c r="L256" s="28">
        <v>262</v>
      </c>
      <c r="M256" s="28">
        <v>219</v>
      </c>
      <c r="N256" s="28"/>
      <c r="O256" s="28"/>
      <c r="P256" s="5"/>
    </row>
    <row r="257" spans="1:16" ht="14.25" customHeight="1">
      <c r="A257" s="300"/>
      <c r="B257" s="300"/>
      <c r="C257" s="8" t="s">
        <v>222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5"/>
    </row>
    <row r="258" spans="1:16" ht="23.25" customHeight="1">
      <c r="A258" s="301"/>
      <c r="B258" s="301"/>
      <c r="C258" s="8" t="s">
        <v>44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5"/>
    </row>
    <row r="259" spans="1:16" ht="14.25" customHeight="1">
      <c r="A259" s="299"/>
      <c r="B259" s="299" t="s">
        <v>989</v>
      </c>
      <c r="C259" s="8" t="s">
        <v>220</v>
      </c>
      <c r="D259" s="28">
        <f>SUM(D261:D265)</f>
        <v>400.5</v>
      </c>
      <c r="E259" s="28">
        <f aca="true" t="shared" si="44" ref="E259:O259">SUM(E261:E265)</f>
        <v>400.5</v>
      </c>
      <c r="F259" s="28">
        <f t="shared" si="44"/>
        <v>0</v>
      </c>
      <c r="G259" s="28">
        <f t="shared" si="44"/>
        <v>0</v>
      </c>
      <c r="H259" s="28">
        <f t="shared" si="44"/>
        <v>0</v>
      </c>
      <c r="I259" s="28">
        <f t="shared" si="44"/>
        <v>0</v>
      </c>
      <c r="J259" s="28">
        <f t="shared" si="44"/>
        <v>0</v>
      </c>
      <c r="K259" s="28">
        <f t="shared" si="44"/>
        <v>0</v>
      </c>
      <c r="L259" s="28">
        <f t="shared" si="44"/>
        <v>0</v>
      </c>
      <c r="M259" s="28">
        <f t="shared" si="44"/>
        <v>0</v>
      </c>
      <c r="N259" s="28">
        <f t="shared" si="44"/>
        <v>0</v>
      </c>
      <c r="O259" s="28">
        <f t="shared" si="44"/>
        <v>0</v>
      </c>
      <c r="P259" s="5"/>
    </row>
    <row r="260" spans="1:16" ht="14.25" customHeight="1">
      <c r="A260" s="300"/>
      <c r="B260" s="300"/>
      <c r="C260" s="8" t="s">
        <v>221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5"/>
    </row>
    <row r="261" spans="1:16" ht="14.25" customHeight="1">
      <c r="A261" s="300"/>
      <c r="B261" s="300"/>
      <c r="C261" s="8" t="s">
        <v>11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5"/>
    </row>
    <row r="262" spans="1:16" ht="14.25" customHeight="1">
      <c r="A262" s="300"/>
      <c r="B262" s="300"/>
      <c r="C262" s="8" t="s">
        <v>38</v>
      </c>
      <c r="D262" s="28">
        <v>400.5</v>
      </c>
      <c r="E262" s="28">
        <v>400.5</v>
      </c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5"/>
    </row>
    <row r="263" spans="1:16" ht="14.25" customHeight="1">
      <c r="A263" s="300"/>
      <c r="B263" s="300"/>
      <c r="C263" s="8" t="s">
        <v>37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5"/>
    </row>
    <row r="264" spans="1:16" ht="14.25" customHeight="1">
      <c r="A264" s="300"/>
      <c r="B264" s="300"/>
      <c r="C264" s="8" t="s">
        <v>222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5"/>
    </row>
    <row r="265" spans="1:16" ht="23.25" customHeight="1">
      <c r="A265" s="301"/>
      <c r="B265" s="301"/>
      <c r="C265" s="8" t="s">
        <v>44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5"/>
    </row>
    <row r="266" spans="1:16" ht="14.25" customHeight="1">
      <c r="A266" s="299"/>
      <c r="B266" s="299" t="s">
        <v>884</v>
      </c>
      <c r="C266" s="8" t="s">
        <v>220</v>
      </c>
      <c r="D266" s="28">
        <f>SUM(D268:D272)</f>
        <v>1806.8</v>
      </c>
      <c r="E266" s="28">
        <f aca="true" t="shared" si="45" ref="E266:O266">SUM(E268:E272)</f>
        <v>1806.7</v>
      </c>
      <c r="F266" s="28">
        <f t="shared" si="45"/>
        <v>0</v>
      </c>
      <c r="G266" s="28">
        <f t="shared" si="45"/>
        <v>0</v>
      </c>
      <c r="H266" s="28">
        <f t="shared" si="45"/>
        <v>0</v>
      </c>
      <c r="I266" s="28">
        <f t="shared" si="45"/>
        <v>0</v>
      </c>
      <c r="J266" s="28">
        <f t="shared" si="45"/>
        <v>0</v>
      </c>
      <c r="K266" s="28">
        <f t="shared" si="45"/>
        <v>0</v>
      </c>
      <c r="L266" s="28">
        <f t="shared" si="45"/>
        <v>0</v>
      </c>
      <c r="M266" s="28">
        <f t="shared" si="45"/>
        <v>0</v>
      </c>
      <c r="N266" s="28">
        <f t="shared" si="45"/>
        <v>0</v>
      </c>
      <c r="O266" s="28">
        <f t="shared" si="45"/>
        <v>0</v>
      </c>
      <c r="P266" s="5"/>
    </row>
    <row r="267" spans="1:16" ht="14.25" customHeight="1">
      <c r="A267" s="300"/>
      <c r="B267" s="300"/>
      <c r="C267" s="8" t="s">
        <v>221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5"/>
    </row>
    <row r="268" spans="1:16" ht="14.25" customHeight="1">
      <c r="A268" s="300"/>
      <c r="B268" s="300"/>
      <c r="C268" s="8" t="s">
        <v>11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5"/>
    </row>
    <row r="269" spans="1:16" ht="14.25" customHeight="1">
      <c r="A269" s="300"/>
      <c r="B269" s="300"/>
      <c r="C269" s="8" t="s">
        <v>38</v>
      </c>
      <c r="D269" s="28">
        <v>1806.8</v>
      </c>
      <c r="E269" s="28">
        <v>1806.7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5"/>
    </row>
    <row r="270" spans="1:16" ht="14.25" customHeight="1">
      <c r="A270" s="300"/>
      <c r="B270" s="300"/>
      <c r="C270" s="8" t="s">
        <v>37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5"/>
    </row>
    <row r="271" spans="1:16" ht="14.25" customHeight="1">
      <c r="A271" s="300"/>
      <c r="B271" s="300"/>
      <c r="C271" s="8" t="s">
        <v>222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5"/>
    </row>
    <row r="272" spans="1:16" ht="23.25" customHeight="1">
      <c r="A272" s="301"/>
      <c r="B272" s="301"/>
      <c r="C272" s="8" t="s">
        <v>44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5"/>
    </row>
    <row r="273" spans="1:16" ht="12.75">
      <c r="A273" s="303" t="s">
        <v>47</v>
      </c>
      <c r="B273" s="303" t="s">
        <v>200</v>
      </c>
      <c r="C273" s="26" t="s">
        <v>220</v>
      </c>
      <c r="D273" s="31">
        <f>SUM(D274:D279)</f>
        <v>100</v>
      </c>
      <c r="E273" s="31">
        <f aca="true" t="shared" si="46" ref="E273:O273">SUM(E274:E279)</f>
        <v>16.5</v>
      </c>
      <c r="F273" s="31">
        <f t="shared" si="46"/>
        <v>100</v>
      </c>
      <c r="G273" s="31">
        <f t="shared" si="46"/>
        <v>0</v>
      </c>
      <c r="H273" s="31">
        <f t="shared" si="46"/>
        <v>100</v>
      </c>
      <c r="I273" s="31">
        <f t="shared" si="46"/>
        <v>0</v>
      </c>
      <c r="J273" s="31">
        <f t="shared" si="46"/>
        <v>100</v>
      </c>
      <c r="K273" s="31">
        <f t="shared" si="46"/>
        <v>0</v>
      </c>
      <c r="L273" s="31">
        <f t="shared" si="46"/>
        <v>0</v>
      </c>
      <c r="M273" s="31">
        <f t="shared" si="46"/>
        <v>0</v>
      </c>
      <c r="N273" s="31">
        <f t="shared" si="46"/>
        <v>100</v>
      </c>
      <c r="O273" s="31">
        <f t="shared" si="46"/>
        <v>100</v>
      </c>
      <c r="P273" s="6"/>
    </row>
    <row r="274" spans="1:16" ht="12.75">
      <c r="A274" s="303"/>
      <c r="B274" s="303"/>
      <c r="C274" s="26" t="s">
        <v>221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6"/>
    </row>
    <row r="275" spans="1:16" ht="12.75">
      <c r="A275" s="303"/>
      <c r="B275" s="303"/>
      <c r="C275" s="26" t="s">
        <v>11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6"/>
    </row>
    <row r="276" spans="1:16" ht="12.75">
      <c r="A276" s="303"/>
      <c r="B276" s="303"/>
      <c r="C276" s="26" t="s">
        <v>38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6"/>
    </row>
    <row r="277" spans="1:16" ht="12.75">
      <c r="A277" s="303"/>
      <c r="B277" s="303"/>
      <c r="C277" s="26" t="s">
        <v>37</v>
      </c>
      <c r="D277" s="31">
        <v>100</v>
      </c>
      <c r="E277" s="31">
        <v>16.5</v>
      </c>
      <c r="F277" s="31">
        <v>100</v>
      </c>
      <c r="G277" s="31"/>
      <c r="H277" s="31">
        <v>100</v>
      </c>
      <c r="I277" s="31"/>
      <c r="J277" s="31">
        <v>100</v>
      </c>
      <c r="K277" s="31"/>
      <c r="L277" s="31"/>
      <c r="M277" s="31"/>
      <c r="N277" s="31">
        <v>100</v>
      </c>
      <c r="O277" s="31">
        <v>100</v>
      </c>
      <c r="P277" s="6"/>
    </row>
    <row r="278" spans="1:16" ht="24.75" customHeight="1">
      <c r="A278" s="303"/>
      <c r="B278" s="303"/>
      <c r="C278" s="26" t="s">
        <v>222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6"/>
    </row>
    <row r="279" spans="1:16" ht="21">
      <c r="A279" s="303"/>
      <c r="B279" s="303"/>
      <c r="C279" s="26" t="s">
        <v>44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6"/>
    </row>
    <row r="280" spans="1:16" ht="12.75" hidden="1">
      <c r="A280" s="302"/>
      <c r="B280" s="302"/>
      <c r="C280" s="10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6"/>
    </row>
    <row r="281" spans="1:16" ht="12.75" hidden="1">
      <c r="A281" s="302"/>
      <c r="B281" s="302"/>
      <c r="C281" s="10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6"/>
    </row>
    <row r="282" spans="1:16" ht="12.75" hidden="1">
      <c r="A282" s="302"/>
      <c r="B282" s="302"/>
      <c r="C282" s="10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6"/>
    </row>
    <row r="283" spans="1:16" ht="12.75" hidden="1">
      <c r="A283" s="302"/>
      <c r="B283" s="302"/>
      <c r="C283" s="10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6"/>
    </row>
    <row r="284" spans="1:16" ht="12.75" hidden="1">
      <c r="A284" s="302"/>
      <c r="B284" s="302"/>
      <c r="C284" s="10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6"/>
    </row>
    <row r="285" spans="1:16" ht="12.75" hidden="1">
      <c r="A285" s="302"/>
      <c r="B285" s="302"/>
      <c r="C285" s="10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6"/>
    </row>
    <row r="286" spans="1:16" ht="12.75" hidden="1">
      <c r="A286" s="302"/>
      <c r="B286" s="302"/>
      <c r="C286" s="10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6"/>
    </row>
    <row r="287" spans="1:16" ht="12.75">
      <c r="A287" s="303" t="s">
        <v>203</v>
      </c>
      <c r="B287" s="303" t="s">
        <v>225</v>
      </c>
      <c r="C287" s="26" t="s">
        <v>220</v>
      </c>
      <c r="D287" s="30">
        <f>SUM(D288:D293)</f>
        <v>2674.7</v>
      </c>
      <c r="E287" s="30">
        <f aca="true" t="shared" si="47" ref="E287:O287">SUM(E288:E293)</f>
        <v>2674.7</v>
      </c>
      <c r="F287" s="30">
        <f t="shared" si="47"/>
        <v>1928.8000000000002</v>
      </c>
      <c r="G287" s="30">
        <f t="shared" si="47"/>
        <v>0</v>
      </c>
      <c r="H287" s="30">
        <f t="shared" si="47"/>
        <v>2174.4</v>
      </c>
      <c r="I287" s="30">
        <f t="shared" si="47"/>
        <v>551.4</v>
      </c>
      <c r="J287" s="30">
        <f t="shared" si="47"/>
        <v>2174.4</v>
      </c>
      <c r="K287" s="30">
        <f t="shared" si="47"/>
        <v>2135.8</v>
      </c>
      <c r="L287" s="30">
        <f t="shared" si="47"/>
        <v>2135.7999999999997</v>
      </c>
      <c r="M287" s="30">
        <f t="shared" si="47"/>
        <v>2135.7999999999997</v>
      </c>
      <c r="N287" s="30">
        <f t="shared" si="47"/>
        <v>1928.8000000000002</v>
      </c>
      <c r="O287" s="30">
        <f t="shared" si="47"/>
        <v>1928.8000000000002</v>
      </c>
      <c r="P287" s="6"/>
    </row>
    <row r="288" spans="1:16" ht="12.75">
      <c r="A288" s="303"/>
      <c r="B288" s="303"/>
      <c r="C288" s="26" t="s">
        <v>221</v>
      </c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6"/>
    </row>
    <row r="289" spans="1:16" ht="12.75">
      <c r="A289" s="303"/>
      <c r="B289" s="303"/>
      <c r="C289" s="26" t="s">
        <v>11</v>
      </c>
      <c r="D289" s="30">
        <f>D296+D303+D310+D317+D324</f>
        <v>0</v>
      </c>
      <c r="E289" s="30">
        <f aca="true" t="shared" si="48" ref="E289:O289">E296+E303+E310+E317+E324</f>
        <v>0</v>
      </c>
      <c r="F289" s="30">
        <f t="shared" si="48"/>
        <v>0</v>
      </c>
      <c r="G289" s="30">
        <f t="shared" si="48"/>
        <v>0</v>
      </c>
      <c r="H289" s="30">
        <f t="shared" si="48"/>
        <v>0</v>
      </c>
      <c r="I289" s="30">
        <f t="shared" si="48"/>
        <v>0</v>
      </c>
      <c r="J289" s="30">
        <f t="shared" si="48"/>
        <v>0</v>
      </c>
      <c r="K289" s="30">
        <f t="shared" si="48"/>
        <v>0</v>
      </c>
      <c r="L289" s="30">
        <f t="shared" si="48"/>
        <v>0</v>
      </c>
      <c r="M289" s="30">
        <f t="shared" si="48"/>
        <v>0</v>
      </c>
      <c r="N289" s="30">
        <f t="shared" si="48"/>
        <v>0</v>
      </c>
      <c r="O289" s="30">
        <f t="shared" si="48"/>
        <v>0</v>
      </c>
      <c r="P289" s="6"/>
    </row>
    <row r="290" spans="1:16" ht="12.75">
      <c r="A290" s="303"/>
      <c r="B290" s="303"/>
      <c r="C290" s="26" t="s">
        <v>38</v>
      </c>
      <c r="D290" s="30">
        <f>D297+D304+D311+D318+D325</f>
        <v>2227.9</v>
      </c>
      <c r="E290" s="30">
        <f aca="true" t="shared" si="49" ref="E290:O290">E297+E304+E311+E318+E325</f>
        <v>2227.9</v>
      </c>
      <c r="F290" s="30">
        <f t="shared" si="49"/>
        <v>1828.8000000000002</v>
      </c>
      <c r="G290" s="30">
        <f t="shared" si="49"/>
        <v>0</v>
      </c>
      <c r="H290" s="30">
        <f t="shared" si="49"/>
        <v>1828.8000000000002</v>
      </c>
      <c r="I290" s="30">
        <f t="shared" si="49"/>
        <v>425.3</v>
      </c>
      <c r="J290" s="30">
        <f t="shared" si="49"/>
        <v>1828.8000000000002</v>
      </c>
      <c r="K290" s="30">
        <f t="shared" si="49"/>
        <v>1790.2</v>
      </c>
      <c r="L290" s="30">
        <f t="shared" si="49"/>
        <v>1790.1999999999998</v>
      </c>
      <c r="M290" s="30">
        <f t="shared" si="49"/>
        <v>1790.1999999999998</v>
      </c>
      <c r="N290" s="30">
        <f t="shared" si="49"/>
        <v>1828.8000000000002</v>
      </c>
      <c r="O290" s="30">
        <f t="shared" si="49"/>
        <v>1828.8000000000002</v>
      </c>
      <c r="P290" s="6"/>
    </row>
    <row r="291" spans="1:16" ht="12.75">
      <c r="A291" s="303"/>
      <c r="B291" s="303"/>
      <c r="C291" s="26" t="s">
        <v>37</v>
      </c>
      <c r="D291" s="30">
        <f aca="true" t="shared" si="50" ref="D291:O291">D298+D305+D312+D319+D326</f>
        <v>126.1</v>
      </c>
      <c r="E291" s="30">
        <f t="shared" si="50"/>
        <v>126.1</v>
      </c>
      <c r="F291" s="30">
        <f t="shared" si="50"/>
        <v>100</v>
      </c>
      <c r="G291" s="30">
        <f t="shared" si="50"/>
        <v>0</v>
      </c>
      <c r="H291" s="30">
        <f t="shared" si="50"/>
        <v>126.1</v>
      </c>
      <c r="I291" s="30">
        <f t="shared" si="50"/>
        <v>126.1</v>
      </c>
      <c r="J291" s="30">
        <f t="shared" si="50"/>
        <v>126.1</v>
      </c>
      <c r="K291" s="30">
        <f t="shared" si="50"/>
        <v>126.1</v>
      </c>
      <c r="L291" s="30">
        <f t="shared" si="50"/>
        <v>126.1</v>
      </c>
      <c r="M291" s="30">
        <f t="shared" si="50"/>
        <v>126.1</v>
      </c>
      <c r="N291" s="30">
        <f t="shared" si="50"/>
        <v>100</v>
      </c>
      <c r="O291" s="30">
        <f t="shared" si="50"/>
        <v>100</v>
      </c>
      <c r="P291" s="6"/>
    </row>
    <row r="292" spans="1:16" ht="20.25" customHeight="1">
      <c r="A292" s="303"/>
      <c r="B292" s="303"/>
      <c r="C292" s="26" t="s">
        <v>222</v>
      </c>
      <c r="D292" s="30">
        <f aca="true" t="shared" si="51" ref="D292:O292">D299+D306+D313+D320+D327</f>
        <v>320.7</v>
      </c>
      <c r="E292" s="30">
        <f t="shared" si="51"/>
        <v>320.7</v>
      </c>
      <c r="F292" s="30">
        <f t="shared" si="51"/>
        <v>0</v>
      </c>
      <c r="G292" s="30">
        <f t="shared" si="51"/>
        <v>0</v>
      </c>
      <c r="H292" s="30">
        <f t="shared" si="51"/>
        <v>219.5</v>
      </c>
      <c r="I292" s="30">
        <f t="shared" si="51"/>
        <v>0</v>
      </c>
      <c r="J292" s="30">
        <f t="shared" si="51"/>
        <v>219.5</v>
      </c>
      <c r="K292" s="30">
        <f t="shared" si="51"/>
        <v>219.5</v>
      </c>
      <c r="L292" s="30">
        <f t="shared" si="51"/>
        <v>219.5</v>
      </c>
      <c r="M292" s="30">
        <f t="shared" si="51"/>
        <v>219.5</v>
      </c>
      <c r="N292" s="30">
        <f t="shared" si="51"/>
        <v>0</v>
      </c>
      <c r="O292" s="30">
        <f t="shared" si="51"/>
        <v>0</v>
      </c>
      <c r="P292" s="6"/>
    </row>
    <row r="293" spans="1:16" ht="21">
      <c r="A293" s="303"/>
      <c r="B293" s="303"/>
      <c r="C293" s="26" t="s">
        <v>44</v>
      </c>
      <c r="D293" s="30">
        <f aca="true" t="shared" si="52" ref="D293:O293">D300+D307+D314+D321+D328</f>
        <v>0</v>
      </c>
      <c r="E293" s="30">
        <f t="shared" si="52"/>
        <v>0</v>
      </c>
      <c r="F293" s="30">
        <f t="shared" si="52"/>
        <v>0</v>
      </c>
      <c r="G293" s="30">
        <f t="shared" si="52"/>
        <v>0</v>
      </c>
      <c r="H293" s="30">
        <f t="shared" si="52"/>
        <v>0</v>
      </c>
      <c r="I293" s="30">
        <f t="shared" si="52"/>
        <v>0</v>
      </c>
      <c r="J293" s="30">
        <f t="shared" si="52"/>
        <v>0</v>
      </c>
      <c r="K293" s="30">
        <f t="shared" si="52"/>
        <v>0</v>
      </c>
      <c r="L293" s="30">
        <f t="shared" si="52"/>
        <v>0</v>
      </c>
      <c r="M293" s="30">
        <f t="shared" si="52"/>
        <v>0</v>
      </c>
      <c r="N293" s="30">
        <f t="shared" si="52"/>
        <v>0</v>
      </c>
      <c r="O293" s="30">
        <f t="shared" si="52"/>
        <v>0</v>
      </c>
      <c r="P293" s="6"/>
    </row>
    <row r="294" spans="1:16" ht="12.75">
      <c r="A294" s="302"/>
      <c r="B294" s="302" t="s">
        <v>226</v>
      </c>
      <c r="C294" s="8" t="s">
        <v>220</v>
      </c>
      <c r="D294" s="28">
        <f>SUM(D295:D300)</f>
        <v>1550.4</v>
      </c>
      <c r="E294" s="28">
        <f aca="true" t="shared" si="53" ref="E294:O294">SUM(E295:E300)</f>
        <v>1550.4</v>
      </c>
      <c r="F294" s="28">
        <f t="shared" si="53"/>
        <v>1254.7</v>
      </c>
      <c r="G294" s="28">
        <f t="shared" si="53"/>
        <v>0</v>
      </c>
      <c r="H294" s="28">
        <f t="shared" si="53"/>
        <v>1254.7</v>
      </c>
      <c r="I294" s="28">
        <f t="shared" si="53"/>
        <v>143.7</v>
      </c>
      <c r="J294" s="28">
        <f t="shared" si="53"/>
        <v>1254.7</v>
      </c>
      <c r="K294" s="28">
        <f t="shared" si="53"/>
        <v>1253.4</v>
      </c>
      <c r="L294" s="28">
        <f t="shared" si="53"/>
        <v>1253.3</v>
      </c>
      <c r="M294" s="28">
        <f t="shared" si="53"/>
        <v>1253.3</v>
      </c>
      <c r="N294" s="28">
        <f t="shared" si="53"/>
        <v>1254.7</v>
      </c>
      <c r="O294" s="28">
        <f t="shared" si="53"/>
        <v>1254.7</v>
      </c>
      <c r="P294" s="5"/>
    </row>
    <row r="295" spans="1:16" ht="12.75">
      <c r="A295" s="302"/>
      <c r="B295" s="302"/>
      <c r="C295" s="8" t="s">
        <v>221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5"/>
    </row>
    <row r="296" spans="1:16" ht="12.75">
      <c r="A296" s="302"/>
      <c r="B296" s="302"/>
      <c r="C296" s="8" t="s">
        <v>11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5"/>
    </row>
    <row r="297" spans="1:16" ht="12.75">
      <c r="A297" s="302"/>
      <c r="B297" s="302"/>
      <c r="C297" s="8" t="s">
        <v>38</v>
      </c>
      <c r="D297" s="28">
        <v>1550.4</v>
      </c>
      <c r="E297" s="28">
        <v>1550.4</v>
      </c>
      <c r="F297" s="28">
        <v>1254.7</v>
      </c>
      <c r="G297" s="28"/>
      <c r="H297" s="28">
        <v>1254.7</v>
      </c>
      <c r="I297" s="28">
        <v>143.7</v>
      </c>
      <c r="J297" s="28">
        <v>1254.7</v>
      </c>
      <c r="K297" s="28">
        <v>1253.4</v>
      </c>
      <c r="L297" s="28">
        <v>1253.3</v>
      </c>
      <c r="M297" s="28">
        <v>1253.3</v>
      </c>
      <c r="N297" s="28">
        <v>1254.7</v>
      </c>
      <c r="O297" s="28">
        <v>1254.7</v>
      </c>
      <c r="P297" s="5"/>
    </row>
    <row r="298" spans="1:16" ht="12.75">
      <c r="A298" s="302"/>
      <c r="B298" s="302"/>
      <c r="C298" s="8" t="s">
        <v>37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5"/>
    </row>
    <row r="299" spans="1:16" ht="16.5" customHeight="1">
      <c r="A299" s="302"/>
      <c r="B299" s="302"/>
      <c r="C299" s="8" t="s">
        <v>222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5"/>
    </row>
    <row r="300" spans="1:16" ht="22.5">
      <c r="A300" s="302"/>
      <c r="B300" s="302"/>
      <c r="C300" s="8" t="s">
        <v>44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5"/>
    </row>
    <row r="301" spans="1:16" ht="12.75">
      <c r="A301" s="302"/>
      <c r="B301" s="302" t="s">
        <v>952</v>
      </c>
      <c r="C301" s="8" t="s">
        <v>220</v>
      </c>
      <c r="D301" s="28">
        <f>SUM(D302:D307)</f>
        <v>677.5</v>
      </c>
      <c r="E301" s="28">
        <f aca="true" t="shared" si="54" ref="E301:O301">SUM(E302:E307)</f>
        <v>677.5</v>
      </c>
      <c r="F301" s="28">
        <f t="shared" si="54"/>
        <v>574.1</v>
      </c>
      <c r="G301" s="28">
        <f t="shared" si="54"/>
        <v>0</v>
      </c>
      <c r="H301" s="28">
        <f t="shared" si="54"/>
        <v>574.1</v>
      </c>
      <c r="I301" s="28">
        <f t="shared" si="54"/>
        <v>281.6</v>
      </c>
      <c r="J301" s="28">
        <f t="shared" si="54"/>
        <v>574.1</v>
      </c>
      <c r="K301" s="28">
        <f t="shared" si="54"/>
        <v>536.8</v>
      </c>
      <c r="L301" s="28">
        <f t="shared" si="54"/>
        <v>536.9</v>
      </c>
      <c r="M301" s="28">
        <f t="shared" si="54"/>
        <v>536.9</v>
      </c>
      <c r="N301" s="28">
        <f t="shared" si="54"/>
        <v>574.1</v>
      </c>
      <c r="O301" s="28">
        <f t="shared" si="54"/>
        <v>574.1</v>
      </c>
      <c r="P301" s="5"/>
    </row>
    <row r="302" spans="1:16" ht="12.75">
      <c r="A302" s="302"/>
      <c r="B302" s="302"/>
      <c r="C302" s="8" t="s">
        <v>221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5"/>
    </row>
    <row r="303" spans="1:16" ht="12.75">
      <c r="A303" s="302"/>
      <c r="B303" s="302"/>
      <c r="C303" s="8" t="s">
        <v>11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5"/>
    </row>
    <row r="304" spans="1:16" ht="12.75">
      <c r="A304" s="302"/>
      <c r="B304" s="302"/>
      <c r="C304" s="8" t="s">
        <v>38</v>
      </c>
      <c r="D304" s="28">
        <v>677.5</v>
      </c>
      <c r="E304" s="28">
        <v>677.5</v>
      </c>
      <c r="F304" s="28">
        <v>574.1</v>
      </c>
      <c r="G304" s="28"/>
      <c r="H304" s="28">
        <v>574.1</v>
      </c>
      <c r="I304" s="28">
        <v>281.6</v>
      </c>
      <c r="J304" s="28">
        <v>574.1</v>
      </c>
      <c r="K304" s="28">
        <v>536.8</v>
      </c>
      <c r="L304" s="28">
        <v>536.9</v>
      </c>
      <c r="M304" s="28">
        <v>536.9</v>
      </c>
      <c r="N304" s="28">
        <v>574.1</v>
      </c>
      <c r="O304" s="28">
        <v>574.1</v>
      </c>
      <c r="P304" s="5"/>
    </row>
    <row r="305" spans="1:16" ht="12.75">
      <c r="A305" s="302"/>
      <c r="B305" s="302"/>
      <c r="C305" s="8" t="s">
        <v>37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5"/>
    </row>
    <row r="306" spans="1:16" ht="15.75" customHeight="1">
      <c r="A306" s="302"/>
      <c r="B306" s="302"/>
      <c r="C306" s="8" t="s">
        <v>222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5"/>
    </row>
    <row r="307" spans="1:16" ht="24.75" customHeight="1">
      <c r="A307" s="302"/>
      <c r="B307" s="302"/>
      <c r="C307" s="8" t="s">
        <v>44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5"/>
    </row>
    <row r="308" spans="1:16" ht="12.75">
      <c r="A308" s="302"/>
      <c r="B308" s="302" t="s">
        <v>204</v>
      </c>
      <c r="C308" s="8" t="s">
        <v>220</v>
      </c>
      <c r="D308" s="28">
        <f>SUM(D309:D314)</f>
        <v>126.1</v>
      </c>
      <c r="E308" s="28">
        <f aca="true" t="shared" si="55" ref="E308:O308">SUM(E309:E314)</f>
        <v>126.1</v>
      </c>
      <c r="F308" s="28">
        <f t="shared" si="55"/>
        <v>100</v>
      </c>
      <c r="G308" s="28">
        <f t="shared" si="55"/>
        <v>0</v>
      </c>
      <c r="H308" s="28">
        <f t="shared" si="55"/>
        <v>126.1</v>
      </c>
      <c r="I308" s="28">
        <f t="shared" si="55"/>
        <v>126.1</v>
      </c>
      <c r="J308" s="28">
        <f t="shared" si="55"/>
        <v>126.1</v>
      </c>
      <c r="K308" s="28">
        <f t="shared" si="55"/>
        <v>126.1</v>
      </c>
      <c r="L308" s="28">
        <f t="shared" si="55"/>
        <v>126.1</v>
      </c>
      <c r="M308" s="28">
        <f t="shared" si="55"/>
        <v>126.1</v>
      </c>
      <c r="N308" s="28">
        <f t="shared" si="55"/>
        <v>100</v>
      </c>
      <c r="O308" s="28">
        <f t="shared" si="55"/>
        <v>100</v>
      </c>
      <c r="P308" s="5"/>
    </row>
    <row r="309" spans="1:16" ht="12.75">
      <c r="A309" s="302"/>
      <c r="B309" s="302"/>
      <c r="C309" s="8" t="s">
        <v>221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5"/>
    </row>
    <row r="310" spans="1:16" ht="12.75">
      <c r="A310" s="302"/>
      <c r="B310" s="302"/>
      <c r="C310" s="8" t="s">
        <v>11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5"/>
    </row>
    <row r="311" spans="1:16" ht="12.75">
      <c r="A311" s="302"/>
      <c r="B311" s="302"/>
      <c r="C311" s="8" t="s">
        <v>38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5"/>
    </row>
    <row r="312" spans="1:16" ht="12.75">
      <c r="A312" s="302"/>
      <c r="B312" s="302"/>
      <c r="C312" s="8" t="s">
        <v>37</v>
      </c>
      <c r="D312" s="28">
        <v>126.1</v>
      </c>
      <c r="E312" s="28">
        <v>126.1</v>
      </c>
      <c r="F312" s="28">
        <v>100</v>
      </c>
      <c r="G312" s="28"/>
      <c r="H312" s="28">
        <v>126.1</v>
      </c>
      <c r="I312" s="28">
        <v>126.1</v>
      </c>
      <c r="J312" s="28">
        <v>126.1</v>
      </c>
      <c r="K312" s="28">
        <v>126.1</v>
      </c>
      <c r="L312" s="28">
        <v>126.1</v>
      </c>
      <c r="M312" s="28">
        <v>126.1</v>
      </c>
      <c r="N312" s="28">
        <v>100</v>
      </c>
      <c r="O312" s="28">
        <v>100</v>
      </c>
      <c r="P312" s="5"/>
    </row>
    <row r="313" spans="1:16" ht="16.5" customHeight="1">
      <c r="A313" s="302"/>
      <c r="B313" s="302"/>
      <c r="C313" s="8" t="s">
        <v>222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5"/>
    </row>
    <row r="314" spans="1:16" ht="22.5">
      <c r="A314" s="302"/>
      <c r="B314" s="302"/>
      <c r="C314" s="8" t="s">
        <v>44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5"/>
    </row>
    <row r="315" spans="1:16" ht="12.75">
      <c r="A315" s="302"/>
      <c r="B315" s="302" t="s">
        <v>953</v>
      </c>
      <c r="C315" s="8" t="s">
        <v>220</v>
      </c>
      <c r="D315" s="28">
        <f>SUM(D316:D321)</f>
        <v>92.5</v>
      </c>
      <c r="E315" s="28">
        <f aca="true" t="shared" si="56" ref="E315:M315">SUM(E316:E321)</f>
        <v>92.5</v>
      </c>
      <c r="F315" s="28">
        <f t="shared" si="56"/>
        <v>0</v>
      </c>
      <c r="G315" s="28">
        <f t="shared" si="56"/>
        <v>0</v>
      </c>
      <c r="H315" s="28">
        <f>SUM(H316:H321)</f>
        <v>61.8</v>
      </c>
      <c r="I315" s="28">
        <f t="shared" si="56"/>
        <v>0</v>
      </c>
      <c r="J315" s="28">
        <f t="shared" si="56"/>
        <v>61.8</v>
      </c>
      <c r="K315" s="28">
        <f t="shared" si="56"/>
        <v>61.8</v>
      </c>
      <c r="L315" s="28">
        <f t="shared" si="56"/>
        <v>61.8</v>
      </c>
      <c r="M315" s="28">
        <f t="shared" si="56"/>
        <v>61.8</v>
      </c>
      <c r="N315" s="28"/>
      <c r="O315" s="28"/>
      <c r="P315" s="5"/>
    </row>
    <row r="316" spans="1:16" ht="12.75">
      <c r="A316" s="302"/>
      <c r="B316" s="302"/>
      <c r="C316" s="8" t="s">
        <v>221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5"/>
    </row>
    <row r="317" spans="1:16" ht="12.75">
      <c r="A317" s="302"/>
      <c r="B317" s="302"/>
      <c r="C317" s="8" t="s">
        <v>11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5"/>
    </row>
    <row r="318" spans="1:16" ht="12.75">
      <c r="A318" s="302"/>
      <c r="B318" s="302"/>
      <c r="C318" s="8" t="s">
        <v>38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5"/>
    </row>
    <row r="319" spans="1:16" ht="12.75">
      <c r="A319" s="302"/>
      <c r="B319" s="302"/>
      <c r="C319" s="8" t="s">
        <v>37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5"/>
    </row>
    <row r="320" spans="1:16" ht="15" customHeight="1">
      <c r="A320" s="302"/>
      <c r="B320" s="302"/>
      <c r="C320" s="8" t="s">
        <v>222</v>
      </c>
      <c r="D320" s="28">
        <v>92.5</v>
      </c>
      <c r="E320" s="28">
        <v>92.5</v>
      </c>
      <c r="F320" s="28"/>
      <c r="G320" s="28"/>
      <c r="H320" s="28">
        <v>61.8</v>
      </c>
      <c r="I320" s="28"/>
      <c r="J320" s="28">
        <v>61.8</v>
      </c>
      <c r="K320" s="28">
        <v>61.8</v>
      </c>
      <c r="L320" s="28">
        <v>61.8</v>
      </c>
      <c r="M320" s="28">
        <v>61.8</v>
      </c>
      <c r="N320" s="28"/>
      <c r="O320" s="28"/>
      <c r="P320" s="5"/>
    </row>
    <row r="321" spans="1:16" ht="27.75" customHeight="1">
      <c r="A321" s="302"/>
      <c r="B321" s="302"/>
      <c r="C321" s="8" t="s">
        <v>44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5"/>
    </row>
    <row r="322" spans="1:16" ht="12.75">
      <c r="A322" s="302"/>
      <c r="B322" s="302" t="s">
        <v>614</v>
      </c>
      <c r="C322" s="8" t="s">
        <v>220</v>
      </c>
      <c r="D322" s="28">
        <f>SUM(D323:D328)</f>
        <v>228.2</v>
      </c>
      <c r="E322" s="28">
        <f aca="true" t="shared" si="57" ref="E322:M322">SUM(E323:E328)</f>
        <v>228.2</v>
      </c>
      <c r="F322" s="28">
        <f t="shared" si="57"/>
        <v>0</v>
      </c>
      <c r="G322" s="28">
        <f t="shared" si="57"/>
        <v>0</v>
      </c>
      <c r="H322" s="28">
        <f t="shared" si="57"/>
        <v>157.7</v>
      </c>
      <c r="I322" s="28">
        <f t="shared" si="57"/>
        <v>0</v>
      </c>
      <c r="J322" s="28">
        <f t="shared" si="57"/>
        <v>157.7</v>
      </c>
      <c r="K322" s="28">
        <f t="shared" si="57"/>
        <v>157.7</v>
      </c>
      <c r="L322" s="28">
        <f t="shared" si="57"/>
        <v>157.7</v>
      </c>
      <c r="M322" s="28">
        <f t="shared" si="57"/>
        <v>157.7</v>
      </c>
      <c r="N322" s="28"/>
      <c r="O322" s="28"/>
      <c r="P322" s="5"/>
    </row>
    <row r="323" spans="1:16" ht="12.75">
      <c r="A323" s="302"/>
      <c r="B323" s="302"/>
      <c r="C323" s="8" t="s">
        <v>221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5"/>
    </row>
    <row r="324" spans="1:16" ht="12.75">
      <c r="A324" s="302"/>
      <c r="B324" s="302"/>
      <c r="C324" s="8" t="s">
        <v>11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5"/>
    </row>
    <row r="325" spans="1:16" ht="12.75">
      <c r="A325" s="302"/>
      <c r="B325" s="302"/>
      <c r="C325" s="8" t="s">
        <v>38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5"/>
    </row>
    <row r="326" spans="1:16" ht="12.75">
      <c r="A326" s="302"/>
      <c r="B326" s="302"/>
      <c r="C326" s="8" t="s">
        <v>37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5"/>
    </row>
    <row r="327" spans="1:16" ht="15" customHeight="1">
      <c r="A327" s="302"/>
      <c r="B327" s="302"/>
      <c r="C327" s="8" t="s">
        <v>222</v>
      </c>
      <c r="D327" s="28">
        <v>228.2</v>
      </c>
      <c r="E327" s="28">
        <v>228.2</v>
      </c>
      <c r="F327" s="28"/>
      <c r="G327" s="28"/>
      <c r="H327" s="28">
        <v>157.7</v>
      </c>
      <c r="I327" s="28"/>
      <c r="J327" s="28">
        <v>157.7</v>
      </c>
      <c r="K327" s="28">
        <v>157.7</v>
      </c>
      <c r="L327" s="28">
        <v>157.7</v>
      </c>
      <c r="M327" s="28">
        <v>157.7</v>
      </c>
      <c r="N327" s="28"/>
      <c r="O327" s="28"/>
      <c r="P327" s="5"/>
    </row>
    <row r="328" spans="1:16" ht="27.75" customHeight="1">
      <c r="A328" s="302"/>
      <c r="B328" s="302"/>
      <c r="C328" s="8" t="s">
        <v>44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5"/>
    </row>
    <row r="329" spans="1:16" ht="15.75" customHeight="1">
      <c r="A329" s="303" t="s">
        <v>207</v>
      </c>
      <c r="B329" s="303" t="s">
        <v>227</v>
      </c>
      <c r="C329" s="27" t="s">
        <v>220</v>
      </c>
      <c r="D329" s="31">
        <f>SUM(D331:D335)</f>
        <v>2367</v>
      </c>
      <c r="E329" s="31">
        <f aca="true" t="shared" si="58" ref="E329:O329">SUM(E331:E335)</f>
        <v>2358.9</v>
      </c>
      <c r="F329" s="31">
        <f t="shared" si="58"/>
        <v>0</v>
      </c>
      <c r="G329" s="31">
        <f t="shared" si="58"/>
        <v>0</v>
      </c>
      <c r="H329" s="31">
        <f t="shared" si="58"/>
        <v>9349.6</v>
      </c>
      <c r="I329" s="31">
        <f t="shared" si="58"/>
        <v>0</v>
      </c>
      <c r="J329" s="31">
        <f t="shared" si="58"/>
        <v>9351.9</v>
      </c>
      <c r="K329" s="31">
        <f t="shared" si="58"/>
        <v>0</v>
      </c>
      <c r="L329" s="31">
        <f t="shared" si="58"/>
        <v>9351.9</v>
      </c>
      <c r="M329" s="31">
        <f t="shared" si="58"/>
        <v>9349.6</v>
      </c>
      <c r="N329" s="31">
        <f t="shared" si="58"/>
        <v>0</v>
      </c>
      <c r="O329" s="31">
        <f t="shared" si="58"/>
        <v>0</v>
      </c>
      <c r="P329" s="5"/>
    </row>
    <row r="330" spans="1:16" ht="16.5" customHeight="1">
      <c r="A330" s="303"/>
      <c r="B330" s="303"/>
      <c r="C330" s="27" t="s">
        <v>221</v>
      </c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5"/>
    </row>
    <row r="331" spans="1:16" ht="15" customHeight="1">
      <c r="A331" s="303"/>
      <c r="B331" s="303"/>
      <c r="C331" s="27" t="s">
        <v>11</v>
      </c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5"/>
    </row>
    <row r="332" spans="1:16" ht="14.25" customHeight="1">
      <c r="A332" s="303"/>
      <c r="B332" s="303"/>
      <c r="C332" s="27" t="s">
        <v>38</v>
      </c>
      <c r="D332" s="31">
        <v>2341</v>
      </c>
      <c r="E332" s="31">
        <v>2333</v>
      </c>
      <c r="F332" s="31"/>
      <c r="G332" s="31"/>
      <c r="H332" s="31">
        <v>9255</v>
      </c>
      <c r="I332" s="31"/>
      <c r="J332" s="31">
        <v>9255</v>
      </c>
      <c r="K332" s="31"/>
      <c r="L332" s="31">
        <v>9255</v>
      </c>
      <c r="M332" s="31">
        <v>9255</v>
      </c>
      <c r="N332" s="31"/>
      <c r="O332" s="31"/>
      <c r="P332" s="5"/>
    </row>
    <row r="333" spans="1:16" ht="15.75" customHeight="1">
      <c r="A333" s="303"/>
      <c r="B333" s="303"/>
      <c r="C333" s="27" t="s">
        <v>37</v>
      </c>
      <c r="D333" s="31">
        <v>26</v>
      </c>
      <c r="E333" s="31">
        <v>25.9</v>
      </c>
      <c r="F333" s="31"/>
      <c r="G333" s="31"/>
      <c r="H333" s="31">
        <v>94.6</v>
      </c>
      <c r="I333" s="31"/>
      <c r="J333" s="31">
        <v>96.9</v>
      </c>
      <c r="K333" s="31"/>
      <c r="L333" s="31">
        <v>96.9</v>
      </c>
      <c r="M333" s="31">
        <v>94.6</v>
      </c>
      <c r="N333" s="31"/>
      <c r="O333" s="31"/>
      <c r="P333" s="5"/>
    </row>
    <row r="334" spans="1:16" ht="15" customHeight="1">
      <c r="A334" s="303"/>
      <c r="B334" s="303"/>
      <c r="C334" s="27" t="s">
        <v>222</v>
      </c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5"/>
    </row>
    <row r="335" spans="1:16" ht="19.5" customHeight="1">
      <c r="A335" s="303"/>
      <c r="B335" s="303"/>
      <c r="C335" s="27" t="s">
        <v>44</v>
      </c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5"/>
    </row>
    <row r="336" spans="1:16" ht="12.75">
      <c r="A336" s="303" t="s">
        <v>208</v>
      </c>
      <c r="B336" s="303" t="s">
        <v>209</v>
      </c>
      <c r="C336" s="27" t="s">
        <v>220</v>
      </c>
      <c r="D336" s="48">
        <f>SUM(D337:D342)</f>
        <v>18521.2</v>
      </c>
      <c r="E336" s="48">
        <f aca="true" t="shared" si="59" ref="E336:O336">SUM(E337:E342)</f>
        <v>18415.899999999998</v>
      </c>
      <c r="F336" s="30">
        <f t="shared" si="59"/>
        <v>17293.3</v>
      </c>
      <c r="G336" s="30">
        <f t="shared" si="59"/>
        <v>3693.5</v>
      </c>
      <c r="H336" s="30">
        <f t="shared" si="59"/>
        <v>17415</v>
      </c>
      <c r="I336" s="30">
        <f t="shared" si="59"/>
        <v>8905.7</v>
      </c>
      <c r="J336" s="30">
        <f t="shared" si="59"/>
        <v>17415</v>
      </c>
      <c r="K336" s="30">
        <f t="shared" si="59"/>
        <v>13269.800000000001</v>
      </c>
      <c r="L336" s="30">
        <f t="shared" si="59"/>
        <v>19421.7</v>
      </c>
      <c r="M336" s="30">
        <f t="shared" si="59"/>
        <v>19295.300000000003</v>
      </c>
      <c r="N336" s="30">
        <f t="shared" si="59"/>
        <v>17316.4</v>
      </c>
      <c r="O336" s="30">
        <f t="shared" si="59"/>
        <v>17316.4</v>
      </c>
      <c r="P336" s="5"/>
    </row>
    <row r="337" spans="1:16" ht="12.75">
      <c r="A337" s="303"/>
      <c r="B337" s="303"/>
      <c r="C337" s="27" t="s">
        <v>221</v>
      </c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5"/>
    </row>
    <row r="338" spans="1:16" ht="12.75">
      <c r="A338" s="303"/>
      <c r="B338" s="303"/>
      <c r="C338" s="27" t="s">
        <v>11</v>
      </c>
      <c r="D338" s="30">
        <f>D345+D352+D359+D366+D373+D380+D387</f>
        <v>0</v>
      </c>
      <c r="E338" s="30">
        <f aca="true" t="shared" si="60" ref="E338:O338">E345+E352+E359+E366+E373+E380+E387</f>
        <v>0</v>
      </c>
      <c r="F338" s="30">
        <f t="shared" si="60"/>
        <v>0</v>
      </c>
      <c r="G338" s="30">
        <f t="shared" si="60"/>
        <v>0</v>
      </c>
      <c r="H338" s="30">
        <f t="shared" si="60"/>
        <v>0</v>
      </c>
      <c r="I338" s="30">
        <f t="shared" si="60"/>
        <v>0</v>
      </c>
      <c r="J338" s="30">
        <f t="shared" si="60"/>
        <v>0</v>
      </c>
      <c r="K338" s="30">
        <f t="shared" si="60"/>
        <v>0</v>
      </c>
      <c r="L338" s="30">
        <f t="shared" si="60"/>
        <v>0</v>
      </c>
      <c r="M338" s="30">
        <f t="shared" si="60"/>
        <v>0</v>
      </c>
      <c r="N338" s="30">
        <f t="shared" si="60"/>
        <v>0</v>
      </c>
      <c r="O338" s="30">
        <f t="shared" si="60"/>
        <v>0</v>
      </c>
      <c r="P338" s="5"/>
    </row>
    <row r="339" spans="1:16" ht="12.75">
      <c r="A339" s="303"/>
      <c r="B339" s="303"/>
      <c r="C339" s="27" t="s">
        <v>38</v>
      </c>
      <c r="D339" s="30">
        <f aca="true" t="shared" si="61" ref="D339:O339">D346+D353+D360+D367+D374+D381+D388</f>
        <v>855</v>
      </c>
      <c r="E339" s="30">
        <f t="shared" si="61"/>
        <v>847.0999999999999</v>
      </c>
      <c r="F339" s="30">
        <f t="shared" si="61"/>
        <v>0</v>
      </c>
      <c r="G339" s="30">
        <f t="shared" si="61"/>
        <v>0</v>
      </c>
      <c r="H339" s="30">
        <f t="shared" si="61"/>
        <v>0</v>
      </c>
      <c r="I339" s="30">
        <f t="shared" si="61"/>
        <v>0</v>
      </c>
      <c r="J339" s="30">
        <f t="shared" si="61"/>
        <v>0</v>
      </c>
      <c r="K339" s="30">
        <f t="shared" si="61"/>
        <v>0</v>
      </c>
      <c r="L339" s="30">
        <f t="shared" si="61"/>
        <v>986.2</v>
      </c>
      <c r="M339" s="30">
        <f t="shared" si="61"/>
        <v>986.2</v>
      </c>
      <c r="N339" s="30">
        <f t="shared" si="61"/>
        <v>0</v>
      </c>
      <c r="O339" s="30">
        <f t="shared" si="61"/>
        <v>0</v>
      </c>
      <c r="P339" s="5"/>
    </row>
    <row r="340" spans="1:16" ht="12.75">
      <c r="A340" s="303"/>
      <c r="B340" s="303"/>
      <c r="C340" s="27" t="s">
        <v>37</v>
      </c>
      <c r="D340" s="30">
        <f aca="true" t="shared" si="62" ref="D340:O340">D347+D354+D361+D368+D375+D382+D389</f>
        <v>17666.2</v>
      </c>
      <c r="E340" s="30">
        <f t="shared" si="62"/>
        <v>17568.8</v>
      </c>
      <c r="F340" s="30">
        <f t="shared" si="62"/>
        <v>17293.3</v>
      </c>
      <c r="G340" s="30">
        <f t="shared" si="62"/>
        <v>3693.5</v>
      </c>
      <c r="H340" s="30">
        <f t="shared" si="62"/>
        <v>17415</v>
      </c>
      <c r="I340" s="30">
        <f t="shared" si="62"/>
        <v>8905.7</v>
      </c>
      <c r="J340" s="30">
        <f t="shared" si="62"/>
        <v>17415</v>
      </c>
      <c r="K340" s="30">
        <f t="shared" si="62"/>
        <v>13269.800000000001</v>
      </c>
      <c r="L340" s="30">
        <f t="shared" si="62"/>
        <v>18435.5</v>
      </c>
      <c r="M340" s="30">
        <f t="shared" si="62"/>
        <v>18309.100000000002</v>
      </c>
      <c r="N340" s="30">
        <f t="shared" si="62"/>
        <v>17316.4</v>
      </c>
      <c r="O340" s="30">
        <f t="shared" si="62"/>
        <v>17316.4</v>
      </c>
      <c r="P340" s="5"/>
    </row>
    <row r="341" spans="1:16" ht="14.25" customHeight="1">
      <c r="A341" s="303"/>
      <c r="B341" s="303"/>
      <c r="C341" s="27" t="s">
        <v>222</v>
      </c>
      <c r="D341" s="30">
        <f aca="true" t="shared" si="63" ref="D341:O341">D348+D355+D362+D369+D376+D383+D390</f>
        <v>0</v>
      </c>
      <c r="E341" s="30">
        <f t="shared" si="63"/>
        <v>0</v>
      </c>
      <c r="F341" s="30">
        <f t="shared" si="63"/>
        <v>0</v>
      </c>
      <c r="G341" s="30">
        <f t="shared" si="63"/>
        <v>0</v>
      </c>
      <c r="H341" s="30">
        <f t="shared" si="63"/>
        <v>0</v>
      </c>
      <c r="I341" s="30">
        <f t="shared" si="63"/>
        <v>0</v>
      </c>
      <c r="J341" s="30">
        <f t="shared" si="63"/>
        <v>0</v>
      </c>
      <c r="K341" s="30">
        <f t="shared" si="63"/>
        <v>0</v>
      </c>
      <c r="L341" s="30">
        <f t="shared" si="63"/>
        <v>0</v>
      </c>
      <c r="M341" s="30">
        <f t="shared" si="63"/>
        <v>0</v>
      </c>
      <c r="N341" s="30">
        <f t="shared" si="63"/>
        <v>0</v>
      </c>
      <c r="O341" s="30">
        <f t="shared" si="63"/>
        <v>0</v>
      </c>
      <c r="P341" s="5"/>
    </row>
    <row r="342" spans="1:16" ht="21">
      <c r="A342" s="303"/>
      <c r="B342" s="303"/>
      <c r="C342" s="27" t="s">
        <v>44</v>
      </c>
      <c r="D342" s="30">
        <f aca="true" t="shared" si="64" ref="D342:O342">D349+D356+D363+D370+D377+D384+D391</f>
        <v>0</v>
      </c>
      <c r="E342" s="30">
        <f t="shared" si="64"/>
        <v>0</v>
      </c>
      <c r="F342" s="30">
        <f t="shared" si="64"/>
        <v>0</v>
      </c>
      <c r="G342" s="30">
        <f t="shared" si="64"/>
        <v>0</v>
      </c>
      <c r="H342" s="30">
        <f t="shared" si="64"/>
        <v>0</v>
      </c>
      <c r="I342" s="30">
        <f t="shared" si="64"/>
        <v>0</v>
      </c>
      <c r="J342" s="30">
        <f t="shared" si="64"/>
        <v>0</v>
      </c>
      <c r="K342" s="30">
        <f t="shared" si="64"/>
        <v>0</v>
      </c>
      <c r="L342" s="30">
        <f t="shared" si="64"/>
        <v>0</v>
      </c>
      <c r="M342" s="30">
        <f t="shared" si="64"/>
        <v>0</v>
      </c>
      <c r="N342" s="30">
        <f t="shared" si="64"/>
        <v>0</v>
      </c>
      <c r="O342" s="30">
        <f t="shared" si="64"/>
        <v>0</v>
      </c>
      <c r="P342" s="5"/>
    </row>
    <row r="343" spans="1:16" ht="12.75">
      <c r="A343" s="302"/>
      <c r="B343" s="302" t="s">
        <v>954</v>
      </c>
      <c r="C343" s="8" t="s">
        <v>220</v>
      </c>
      <c r="D343" s="28">
        <f>SUM(D345:D349)</f>
        <v>217.7</v>
      </c>
      <c r="E343" s="28">
        <f aca="true" t="shared" si="65" ref="E343:N343">SUM(E345:E349)</f>
        <v>217.7</v>
      </c>
      <c r="F343" s="28">
        <f t="shared" si="65"/>
        <v>0</v>
      </c>
      <c r="G343" s="28">
        <f t="shared" si="65"/>
        <v>0</v>
      </c>
      <c r="H343" s="28">
        <f t="shared" si="65"/>
        <v>0</v>
      </c>
      <c r="I343" s="28">
        <f t="shared" si="65"/>
        <v>0</v>
      </c>
      <c r="J343" s="28">
        <f t="shared" si="65"/>
        <v>0</v>
      </c>
      <c r="K343" s="28">
        <f t="shared" si="65"/>
        <v>0</v>
      </c>
      <c r="L343" s="28">
        <f t="shared" si="65"/>
        <v>0</v>
      </c>
      <c r="M343" s="28">
        <f t="shared" si="65"/>
        <v>0</v>
      </c>
      <c r="N343" s="28">
        <f t="shared" si="65"/>
        <v>0</v>
      </c>
      <c r="O343" s="28">
        <f>SUM(O345:O349)</f>
        <v>0</v>
      </c>
      <c r="P343" s="5"/>
    </row>
    <row r="344" spans="1:16" ht="12.75">
      <c r="A344" s="302"/>
      <c r="B344" s="302"/>
      <c r="C344" s="8" t="s">
        <v>221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5"/>
    </row>
    <row r="345" spans="1:16" ht="12.75">
      <c r="A345" s="302"/>
      <c r="B345" s="302"/>
      <c r="C345" s="8" t="s">
        <v>11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5"/>
    </row>
    <row r="346" spans="1:16" ht="12.75">
      <c r="A346" s="302"/>
      <c r="B346" s="302"/>
      <c r="C346" s="8" t="s">
        <v>38</v>
      </c>
      <c r="D346" s="28">
        <v>217.7</v>
      </c>
      <c r="E346" s="28">
        <v>217.7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5"/>
    </row>
    <row r="347" spans="1:16" ht="12.75">
      <c r="A347" s="302"/>
      <c r="B347" s="302"/>
      <c r="C347" s="8" t="s">
        <v>37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5"/>
    </row>
    <row r="348" spans="1:16" ht="14.25" customHeight="1">
      <c r="A348" s="302"/>
      <c r="B348" s="302"/>
      <c r="C348" s="8" t="s">
        <v>222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5"/>
    </row>
    <row r="349" spans="1:16" ht="21" customHeight="1">
      <c r="A349" s="302"/>
      <c r="B349" s="302"/>
      <c r="C349" s="8" t="s">
        <v>44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5"/>
    </row>
    <row r="350" spans="1:16" ht="12.75">
      <c r="A350" s="302"/>
      <c r="B350" s="302" t="s">
        <v>884</v>
      </c>
      <c r="C350" s="8" t="s">
        <v>220</v>
      </c>
      <c r="D350" s="28">
        <f>SUM(D352:D356)</f>
        <v>637.3</v>
      </c>
      <c r="E350" s="28">
        <f aca="true" t="shared" si="66" ref="E350:N350">SUM(E352:E356)</f>
        <v>629.4</v>
      </c>
      <c r="F350" s="28">
        <f t="shared" si="66"/>
        <v>0</v>
      </c>
      <c r="G350" s="28">
        <f t="shared" si="66"/>
        <v>0</v>
      </c>
      <c r="H350" s="28">
        <f t="shared" si="66"/>
        <v>0</v>
      </c>
      <c r="I350" s="28">
        <f t="shared" si="66"/>
        <v>0</v>
      </c>
      <c r="J350" s="28">
        <f t="shared" si="66"/>
        <v>0</v>
      </c>
      <c r="K350" s="28">
        <f t="shared" si="66"/>
        <v>0</v>
      </c>
      <c r="L350" s="28">
        <f t="shared" si="66"/>
        <v>0</v>
      </c>
      <c r="M350" s="28">
        <f t="shared" si="66"/>
        <v>0</v>
      </c>
      <c r="N350" s="28">
        <f t="shared" si="66"/>
        <v>0</v>
      </c>
      <c r="O350" s="28">
        <f>SUM(O352:O356)</f>
        <v>0</v>
      </c>
      <c r="P350" s="5"/>
    </row>
    <row r="351" spans="1:16" ht="12.75">
      <c r="A351" s="302"/>
      <c r="B351" s="302"/>
      <c r="C351" s="8" t="s">
        <v>221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5"/>
    </row>
    <row r="352" spans="1:16" ht="12.75">
      <c r="A352" s="302"/>
      <c r="B352" s="302"/>
      <c r="C352" s="8" t="s">
        <v>11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5"/>
    </row>
    <row r="353" spans="1:16" ht="12.75">
      <c r="A353" s="302"/>
      <c r="B353" s="302"/>
      <c r="C353" s="8" t="s">
        <v>38</v>
      </c>
      <c r="D353" s="28">
        <v>637.3</v>
      </c>
      <c r="E353" s="28">
        <v>629.4</v>
      </c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5"/>
    </row>
    <row r="354" spans="1:16" ht="12.75">
      <c r="A354" s="302"/>
      <c r="B354" s="302"/>
      <c r="C354" s="8" t="s">
        <v>37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5"/>
    </row>
    <row r="355" spans="1:16" ht="14.25" customHeight="1">
      <c r="A355" s="302"/>
      <c r="B355" s="302"/>
      <c r="C355" s="8" t="s">
        <v>222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5"/>
    </row>
    <row r="356" spans="1:16" ht="21" customHeight="1">
      <c r="A356" s="302"/>
      <c r="B356" s="302"/>
      <c r="C356" s="8" t="s">
        <v>44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5"/>
    </row>
    <row r="357" spans="1:16" ht="12.75" customHeight="1">
      <c r="A357" s="299"/>
      <c r="B357" s="299" t="s">
        <v>183</v>
      </c>
      <c r="C357" s="8" t="s">
        <v>220</v>
      </c>
      <c r="D357" s="28">
        <f>SUM(D358:D363)</f>
        <v>14261</v>
      </c>
      <c r="E357" s="28">
        <f aca="true" t="shared" si="67" ref="E357:O357">SUM(E358:E363)</f>
        <v>14167.1</v>
      </c>
      <c r="F357" s="28">
        <f t="shared" si="67"/>
        <v>13359.9</v>
      </c>
      <c r="G357" s="28">
        <f t="shared" si="67"/>
        <v>2761.4</v>
      </c>
      <c r="H357" s="28">
        <f t="shared" si="67"/>
        <v>13359.9</v>
      </c>
      <c r="I357" s="28">
        <f t="shared" si="67"/>
        <v>6502.3</v>
      </c>
      <c r="J357" s="28">
        <f t="shared" si="67"/>
        <v>13355.6</v>
      </c>
      <c r="K357" s="28">
        <f t="shared" si="67"/>
        <v>9840.1</v>
      </c>
      <c r="L357" s="28">
        <f t="shared" si="67"/>
        <v>13560.4</v>
      </c>
      <c r="M357" s="28">
        <f t="shared" si="67"/>
        <v>13434</v>
      </c>
      <c r="N357" s="28">
        <f t="shared" si="67"/>
        <v>13386</v>
      </c>
      <c r="O357" s="28">
        <f t="shared" si="67"/>
        <v>13386</v>
      </c>
      <c r="P357" s="5"/>
    </row>
    <row r="358" spans="1:16" ht="12.75">
      <c r="A358" s="300"/>
      <c r="B358" s="300"/>
      <c r="C358" s="8" t="s">
        <v>221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5"/>
    </row>
    <row r="359" spans="1:16" ht="12.75">
      <c r="A359" s="300"/>
      <c r="B359" s="300"/>
      <c r="C359" s="8" t="s">
        <v>11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5"/>
    </row>
    <row r="360" spans="1:16" ht="12.75">
      <c r="A360" s="300"/>
      <c r="B360" s="300"/>
      <c r="C360" s="8" t="s">
        <v>38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5"/>
    </row>
    <row r="361" spans="1:16" ht="12.75">
      <c r="A361" s="300"/>
      <c r="B361" s="300"/>
      <c r="C361" s="8" t="s">
        <v>37</v>
      </c>
      <c r="D361" s="28">
        <v>14261</v>
      </c>
      <c r="E361" s="28">
        <v>14167.1</v>
      </c>
      <c r="F361" s="28">
        <v>13359.9</v>
      </c>
      <c r="G361" s="28">
        <v>2761.4</v>
      </c>
      <c r="H361" s="28">
        <v>13359.9</v>
      </c>
      <c r="I361" s="28">
        <v>6502.3</v>
      </c>
      <c r="J361" s="28">
        <v>13355.6</v>
      </c>
      <c r="K361" s="28">
        <v>9840.1</v>
      </c>
      <c r="L361" s="28">
        <v>13560.4</v>
      </c>
      <c r="M361" s="28">
        <v>13434</v>
      </c>
      <c r="N361" s="28">
        <v>13386</v>
      </c>
      <c r="O361" s="28">
        <v>13386</v>
      </c>
      <c r="P361" s="5"/>
    </row>
    <row r="362" spans="1:16" ht="14.25" customHeight="1">
      <c r="A362" s="300"/>
      <c r="B362" s="300"/>
      <c r="C362" s="8" t="s">
        <v>222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5"/>
    </row>
    <row r="363" spans="1:16" ht="21" customHeight="1">
      <c r="A363" s="301"/>
      <c r="B363" s="301"/>
      <c r="C363" s="8" t="s">
        <v>44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5"/>
    </row>
    <row r="364" spans="1:16" ht="12.75">
      <c r="A364" s="302"/>
      <c r="B364" s="302" t="s">
        <v>955</v>
      </c>
      <c r="C364" s="8" t="s">
        <v>220</v>
      </c>
      <c r="D364" s="28">
        <f>SUM(D365:D370)</f>
        <v>3405.2</v>
      </c>
      <c r="E364" s="28">
        <f aca="true" t="shared" si="68" ref="E364:O364">SUM(E365:E370)</f>
        <v>3401.7</v>
      </c>
      <c r="F364" s="28">
        <f t="shared" si="68"/>
        <v>3933.4</v>
      </c>
      <c r="G364" s="28">
        <f t="shared" si="68"/>
        <v>932.1</v>
      </c>
      <c r="H364" s="28">
        <f t="shared" si="68"/>
        <v>3930.4</v>
      </c>
      <c r="I364" s="28">
        <f t="shared" si="68"/>
        <v>2278.7</v>
      </c>
      <c r="J364" s="28">
        <f t="shared" si="68"/>
        <v>3934.7</v>
      </c>
      <c r="K364" s="28">
        <f t="shared" si="68"/>
        <v>3305</v>
      </c>
      <c r="L364" s="28">
        <f t="shared" si="68"/>
        <v>4750.4</v>
      </c>
      <c r="M364" s="28">
        <f t="shared" si="68"/>
        <v>4750.4</v>
      </c>
      <c r="N364" s="28">
        <f t="shared" si="68"/>
        <v>3930.4</v>
      </c>
      <c r="O364" s="28">
        <f t="shared" si="68"/>
        <v>3930.4</v>
      </c>
      <c r="P364" s="5"/>
    </row>
    <row r="365" spans="1:16" ht="12.75">
      <c r="A365" s="302"/>
      <c r="B365" s="302"/>
      <c r="C365" s="8" t="s">
        <v>221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5"/>
    </row>
    <row r="366" spans="1:16" ht="12.75">
      <c r="A366" s="302"/>
      <c r="B366" s="302"/>
      <c r="C366" s="8" t="s">
        <v>11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5"/>
    </row>
    <row r="367" spans="1:16" ht="12.75">
      <c r="A367" s="302"/>
      <c r="B367" s="302"/>
      <c r="C367" s="8" t="s">
        <v>38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5"/>
    </row>
    <row r="368" spans="1:16" ht="12.75">
      <c r="A368" s="302"/>
      <c r="B368" s="302"/>
      <c r="C368" s="8" t="s">
        <v>37</v>
      </c>
      <c r="D368" s="28">
        <v>3405.2</v>
      </c>
      <c r="E368" s="28">
        <v>3401.7</v>
      </c>
      <c r="F368" s="28">
        <v>3933.4</v>
      </c>
      <c r="G368" s="28">
        <v>932.1</v>
      </c>
      <c r="H368" s="28">
        <v>3930.4</v>
      </c>
      <c r="I368" s="28">
        <v>2278.7</v>
      </c>
      <c r="J368" s="28">
        <v>3934.7</v>
      </c>
      <c r="K368" s="28">
        <v>3305</v>
      </c>
      <c r="L368" s="28">
        <v>4750.4</v>
      </c>
      <c r="M368" s="28">
        <v>4750.4</v>
      </c>
      <c r="N368" s="28">
        <v>3930.4</v>
      </c>
      <c r="O368" s="28">
        <v>3930.4</v>
      </c>
      <c r="P368" s="5"/>
    </row>
    <row r="369" spans="1:16" ht="12.75" customHeight="1">
      <c r="A369" s="302"/>
      <c r="B369" s="302"/>
      <c r="C369" s="8" t="s">
        <v>222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5"/>
    </row>
    <row r="370" spans="1:16" ht="25.5" customHeight="1">
      <c r="A370" s="302"/>
      <c r="B370" s="302"/>
      <c r="C370" s="8" t="s">
        <v>44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5"/>
    </row>
    <row r="371" spans="1:16" ht="12.75">
      <c r="A371" s="302"/>
      <c r="B371" s="302" t="s">
        <v>896</v>
      </c>
      <c r="C371" s="8" t="s">
        <v>220</v>
      </c>
      <c r="D371" s="28">
        <f>SUM(D373:D377)</f>
        <v>0</v>
      </c>
      <c r="E371" s="28">
        <f aca="true" t="shared" si="69" ref="E371:O371">SUM(E373:E377)</f>
        <v>0</v>
      </c>
      <c r="F371" s="28">
        <f t="shared" si="69"/>
        <v>0</v>
      </c>
      <c r="G371" s="28">
        <f t="shared" si="69"/>
        <v>0</v>
      </c>
      <c r="H371" s="28">
        <f t="shared" si="69"/>
        <v>124.7</v>
      </c>
      <c r="I371" s="28">
        <f t="shared" si="69"/>
        <v>124.7</v>
      </c>
      <c r="J371" s="28">
        <f t="shared" si="69"/>
        <v>124.7</v>
      </c>
      <c r="K371" s="28">
        <f t="shared" si="69"/>
        <v>124.7</v>
      </c>
      <c r="L371" s="28">
        <f t="shared" si="69"/>
        <v>124.7</v>
      </c>
      <c r="M371" s="28">
        <f t="shared" si="69"/>
        <v>124.7</v>
      </c>
      <c r="N371" s="28">
        <f t="shared" si="69"/>
        <v>0</v>
      </c>
      <c r="O371" s="28">
        <f t="shared" si="69"/>
        <v>0</v>
      </c>
      <c r="P371" s="5"/>
    </row>
    <row r="372" spans="1:16" ht="12.75">
      <c r="A372" s="302"/>
      <c r="B372" s="302"/>
      <c r="C372" s="8" t="s">
        <v>221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5"/>
    </row>
    <row r="373" spans="1:16" ht="12.75">
      <c r="A373" s="302"/>
      <c r="B373" s="302"/>
      <c r="C373" s="8" t="s">
        <v>11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5"/>
    </row>
    <row r="374" spans="1:16" ht="12.75">
      <c r="A374" s="302"/>
      <c r="B374" s="302"/>
      <c r="C374" s="8" t="s">
        <v>38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5"/>
    </row>
    <row r="375" spans="1:16" ht="12.75">
      <c r="A375" s="302"/>
      <c r="B375" s="302"/>
      <c r="C375" s="8" t="s">
        <v>37</v>
      </c>
      <c r="D375" s="28"/>
      <c r="E375" s="28"/>
      <c r="F375" s="28"/>
      <c r="G375" s="28"/>
      <c r="H375" s="28">
        <v>124.7</v>
      </c>
      <c r="I375" s="28">
        <v>124.7</v>
      </c>
      <c r="J375" s="28">
        <v>124.7</v>
      </c>
      <c r="K375" s="28">
        <v>124.7</v>
      </c>
      <c r="L375" s="28">
        <v>124.7</v>
      </c>
      <c r="M375" s="28">
        <v>124.7</v>
      </c>
      <c r="N375" s="28"/>
      <c r="O375" s="28"/>
      <c r="P375" s="5"/>
    </row>
    <row r="376" spans="1:16" ht="14.25" customHeight="1">
      <c r="A376" s="302"/>
      <c r="B376" s="302"/>
      <c r="C376" s="8" t="s">
        <v>222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5"/>
    </row>
    <row r="377" spans="1:16" ht="21" customHeight="1">
      <c r="A377" s="302"/>
      <c r="B377" s="302"/>
      <c r="C377" s="8" t="s">
        <v>44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5"/>
    </row>
    <row r="378" spans="1:16" ht="12.75">
      <c r="A378" s="302"/>
      <c r="B378" s="302" t="s">
        <v>92</v>
      </c>
      <c r="C378" s="8" t="s">
        <v>220</v>
      </c>
      <c r="D378" s="28">
        <f>SUM(D380:D384)</f>
        <v>0</v>
      </c>
      <c r="E378" s="28">
        <f aca="true" t="shared" si="70" ref="E378:O378">SUM(E380:E384)</f>
        <v>0</v>
      </c>
      <c r="F378" s="28">
        <f t="shared" si="70"/>
        <v>0</v>
      </c>
      <c r="G378" s="28">
        <f t="shared" si="70"/>
        <v>0</v>
      </c>
      <c r="H378" s="28">
        <f t="shared" si="70"/>
        <v>0</v>
      </c>
      <c r="I378" s="28">
        <f t="shared" si="70"/>
        <v>0</v>
      </c>
      <c r="J378" s="28">
        <f t="shared" si="70"/>
        <v>0</v>
      </c>
      <c r="K378" s="28">
        <f t="shared" si="70"/>
        <v>0</v>
      </c>
      <c r="L378" s="28">
        <f>SUM(L380:L384)</f>
        <v>672.9</v>
      </c>
      <c r="M378" s="28">
        <f t="shared" si="70"/>
        <v>672.9</v>
      </c>
      <c r="N378" s="28">
        <f t="shared" si="70"/>
        <v>0</v>
      </c>
      <c r="O378" s="28">
        <f t="shared" si="70"/>
        <v>0</v>
      </c>
      <c r="P378" s="5"/>
    </row>
    <row r="379" spans="1:16" ht="12.75">
      <c r="A379" s="302"/>
      <c r="B379" s="302"/>
      <c r="C379" s="8" t="s">
        <v>221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5"/>
    </row>
    <row r="380" spans="1:16" ht="12.75">
      <c r="A380" s="302"/>
      <c r="B380" s="302"/>
      <c r="C380" s="8" t="s">
        <v>11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5"/>
    </row>
    <row r="381" spans="1:16" ht="12.75">
      <c r="A381" s="302"/>
      <c r="B381" s="302"/>
      <c r="C381" s="8" t="s">
        <v>38</v>
      </c>
      <c r="D381" s="28"/>
      <c r="E381" s="28"/>
      <c r="F381" s="28"/>
      <c r="G381" s="28"/>
      <c r="H381" s="28"/>
      <c r="I381" s="28"/>
      <c r="J381" s="28"/>
      <c r="K381" s="28"/>
      <c r="L381" s="28">
        <v>672.9</v>
      </c>
      <c r="M381" s="28">
        <v>672.9</v>
      </c>
      <c r="N381" s="28"/>
      <c r="O381" s="28"/>
      <c r="P381" s="5"/>
    </row>
    <row r="382" spans="1:16" ht="12.75">
      <c r="A382" s="302"/>
      <c r="B382" s="302"/>
      <c r="C382" s="8" t="s">
        <v>37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5"/>
    </row>
    <row r="383" spans="1:16" ht="14.25" customHeight="1">
      <c r="A383" s="302"/>
      <c r="B383" s="302"/>
      <c r="C383" s="8" t="s">
        <v>222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5"/>
    </row>
    <row r="384" spans="1:16" ht="21" customHeight="1">
      <c r="A384" s="302"/>
      <c r="B384" s="302"/>
      <c r="C384" s="8" t="s">
        <v>44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5"/>
    </row>
    <row r="385" spans="1:16" ht="12.75">
      <c r="A385" s="302"/>
      <c r="B385" s="302" t="s">
        <v>956</v>
      </c>
      <c r="C385" s="8" t="s">
        <v>220</v>
      </c>
      <c r="D385" s="28">
        <f>SUM(D387:D391)</f>
        <v>0</v>
      </c>
      <c r="E385" s="28">
        <f aca="true" t="shared" si="71" ref="E385:K385">SUM(E387:E391)</f>
        <v>0</v>
      </c>
      <c r="F385" s="28">
        <f t="shared" si="71"/>
        <v>0</v>
      </c>
      <c r="G385" s="28">
        <f t="shared" si="71"/>
        <v>0</v>
      </c>
      <c r="H385" s="28">
        <f t="shared" si="71"/>
        <v>0</v>
      </c>
      <c r="I385" s="28">
        <f t="shared" si="71"/>
        <v>0</v>
      </c>
      <c r="J385" s="28">
        <f t="shared" si="71"/>
        <v>0</v>
      </c>
      <c r="K385" s="28">
        <f t="shared" si="71"/>
        <v>0</v>
      </c>
      <c r="L385" s="28">
        <f>SUM(L387:L391)</f>
        <v>313.3</v>
      </c>
      <c r="M385" s="28">
        <f>SUM(M387:M391)</f>
        <v>313.3</v>
      </c>
      <c r="N385" s="28">
        <f>SUM(N387:N391)</f>
        <v>0</v>
      </c>
      <c r="O385" s="28">
        <f>SUM(O387:O391)</f>
        <v>0</v>
      </c>
      <c r="P385" s="5"/>
    </row>
    <row r="386" spans="1:16" ht="12.75">
      <c r="A386" s="302"/>
      <c r="B386" s="302"/>
      <c r="C386" s="8" t="s">
        <v>221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5"/>
    </row>
    <row r="387" spans="1:16" ht="12.75">
      <c r="A387" s="302"/>
      <c r="B387" s="302"/>
      <c r="C387" s="8" t="s">
        <v>11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5"/>
    </row>
    <row r="388" spans="1:16" ht="12.75">
      <c r="A388" s="302"/>
      <c r="B388" s="302"/>
      <c r="C388" s="8" t="s">
        <v>38</v>
      </c>
      <c r="D388" s="28"/>
      <c r="E388" s="28"/>
      <c r="F388" s="28"/>
      <c r="G388" s="28"/>
      <c r="H388" s="28"/>
      <c r="I388" s="28"/>
      <c r="J388" s="28"/>
      <c r="K388" s="28"/>
      <c r="L388" s="28">
        <v>313.3</v>
      </c>
      <c r="M388" s="28">
        <v>313.3</v>
      </c>
      <c r="N388" s="28"/>
      <c r="O388" s="28"/>
      <c r="P388" s="5"/>
    </row>
    <row r="389" spans="1:16" ht="12.75">
      <c r="A389" s="302"/>
      <c r="B389" s="302"/>
      <c r="C389" s="8" t="s">
        <v>37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5"/>
    </row>
    <row r="390" spans="1:16" ht="14.25" customHeight="1">
      <c r="A390" s="302"/>
      <c r="B390" s="302"/>
      <c r="C390" s="8" t="s">
        <v>222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5"/>
    </row>
    <row r="391" spans="1:16" ht="21" customHeight="1">
      <c r="A391" s="302"/>
      <c r="B391" s="302"/>
      <c r="C391" s="8" t="s">
        <v>44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5"/>
    </row>
    <row r="392" spans="1:16" ht="14.25" customHeight="1">
      <c r="A392" s="303" t="s">
        <v>40</v>
      </c>
      <c r="B392" s="307" t="s">
        <v>268</v>
      </c>
      <c r="C392" s="79" t="s">
        <v>273</v>
      </c>
      <c r="D392" s="70">
        <f>SUM(D393:D399)</f>
        <v>24000.2</v>
      </c>
      <c r="E392" s="70">
        <f aca="true" t="shared" si="72" ref="E392:O392">SUM(E393:E399)</f>
        <v>23966.899999999998</v>
      </c>
      <c r="F392" s="70">
        <f t="shared" si="72"/>
        <v>6090.700000000001</v>
      </c>
      <c r="G392" s="70">
        <f t="shared" si="72"/>
        <v>5877.299999999999</v>
      </c>
      <c r="H392" s="70">
        <f t="shared" si="72"/>
        <v>13193.3</v>
      </c>
      <c r="I392" s="70">
        <f t="shared" si="72"/>
        <v>12926.800000000001</v>
      </c>
      <c r="J392" s="70">
        <f t="shared" si="72"/>
        <v>21079.1</v>
      </c>
      <c r="K392" s="70">
        <f t="shared" si="72"/>
        <v>20716.800000000003</v>
      </c>
      <c r="L392" s="70">
        <f t="shared" si="72"/>
        <v>26905.399999999998</v>
      </c>
      <c r="M392" s="70">
        <f t="shared" si="72"/>
        <v>26861.100000000002</v>
      </c>
      <c r="N392" s="70">
        <f t="shared" si="72"/>
        <v>24702.2</v>
      </c>
      <c r="O392" s="70">
        <f t="shared" si="72"/>
        <v>24702.2</v>
      </c>
      <c r="P392" s="69"/>
    </row>
    <row r="393" spans="1:16" ht="14.25" customHeight="1">
      <c r="A393" s="303"/>
      <c r="B393" s="308"/>
      <c r="C393" s="79" t="s">
        <v>274</v>
      </c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69"/>
    </row>
    <row r="394" spans="1:16" ht="14.25" customHeight="1">
      <c r="A394" s="303"/>
      <c r="B394" s="308"/>
      <c r="C394" s="79" t="s">
        <v>11</v>
      </c>
      <c r="D394" s="70">
        <f>D402+D410+D418</f>
        <v>0</v>
      </c>
      <c r="E394" s="70">
        <f aca="true" t="shared" si="73" ref="E394:O394">E402+E410+E418</f>
        <v>0</v>
      </c>
      <c r="F394" s="70">
        <f t="shared" si="73"/>
        <v>0</v>
      </c>
      <c r="G394" s="70">
        <f t="shared" si="73"/>
        <v>0</v>
      </c>
      <c r="H394" s="70">
        <f t="shared" si="73"/>
        <v>0</v>
      </c>
      <c r="I394" s="70">
        <f t="shared" si="73"/>
        <v>0</v>
      </c>
      <c r="J394" s="70">
        <f t="shared" si="73"/>
        <v>1482</v>
      </c>
      <c r="K394" s="70">
        <f t="shared" si="73"/>
        <v>1482</v>
      </c>
      <c r="L394" s="70">
        <f t="shared" si="73"/>
        <v>1482</v>
      </c>
      <c r="M394" s="70">
        <f t="shared" si="73"/>
        <v>1482</v>
      </c>
      <c r="N394" s="70">
        <f t="shared" si="73"/>
        <v>0</v>
      </c>
      <c r="O394" s="70">
        <f t="shared" si="73"/>
        <v>0</v>
      </c>
      <c r="P394" s="159"/>
    </row>
    <row r="395" spans="1:16" ht="14.25" customHeight="1">
      <c r="A395" s="303"/>
      <c r="B395" s="308"/>
      <c r="C395" s="79" t="s">
        <v>275</v>
      </c>
      <c r="D395" s="70">
        <f>D403+D411+D419</f>
        <v>23599.9</v>
      </c>
      <c r="E395" s="70">
        <f aca="true" t="shared" si="74" ref="E395:O395">E403+E411+E419</f>
        <v>23566.6</v>
      </c>
      <c r="F395" s="70">
        <f t="shared" si="74"/>
        <v>5925.700000000001</v>
      </c>
      <c r="G395" s="70">
        <f t="shared" si="74"/>
        <v>5731.9</v>
      </c>
      <c r="H395" s="70">
        <f t="shared" si="74"/>
        <v>12863.3</v>
      </c>
      <c r="I395" s="70">
        <f t="shared" si="74"/>
        <v>12623.2</v>
      </c>
      <c r="J395" s="70">
        <f t="shared" si="74"/>
        <v>19102.1</v>
      </c>
      <c r="K395" s="70">
        <f t="shared" si="74"/>
        <v>18769.9</v>
      </c>
      <c r="L395" s="70">
        <f t="shared" si="74"/>
        <v>24712.199999999997</v>
      </c>
      <c r="M395" s="70">
        <f t="shared" si="74"/>
        <v>24667.9</v>
      </c>
      <c r="N395" s="70">
        <f t="shared" si="74"/>
        <v>24042.2</v>
      </c>
      <c r="O395" s="70">
        <f t="shared" si="74"/>
        <v>24042.2</v>
      </c>
      <c r="P395" s="159"/>
    </row>
    <row r="396" spans="1:16" ht="14.25" customHeight="1">
      <c r="A396" s="303"/>
      <c r="B396" s="308"/>
      <c r="C396" s="79" t="s">
        <v>276</v>
      </c>
      <c r="D396" s="70">
        <f>D404+D412+D420</f>
        <v>400.3</v>
      </c>
      <c r="E396" s="70">
        <f aca="true" t="shared" si="75" ref="E396:O396">E404+E412+E420</f>
        <v>400.3</v>
      </c>
      <c r="F396" s="70">
        <f t="shared" si="75"/>
        <v>165</v>
      </c>
      <c r="G396" s="70">
        <f t="shared" si="75"/>
        <v>145.4</v>
      </c>
      <c r="H396" s="70">
        <f t="shared" si="75"/>
        <v>330</v>
      </c>
      <c r="I396" s="70">
        <f t="shared" si="75"/>
        <v>303.6</v>
      </c>
      <c r="J396" s="70">
        <f t="shared" si="75"/>
        <v>495</v>
      </c>
      <c r="K396" s="70">
        <f t="shared" si="75"/>
        <v>464.9</v>
      </c>
      <c r="L396" s="70">
        <f t="shared" si="75"/>
        <v>711.2</v>
      </c>
      <c r="M396" s="70">
        <f t="shared" si="75"/>
        <v>711.2</v>
      </c>
      <c r="N396" s="70">
        <f t="shared" si="75"/>
        <v>660</v>
      </c>
      <c r="O396" s="70">
        <f t="shared" si="75"/>
        <v>660</v>
      </c>
      <c r="P396" s="159"/>
    </row>
    <row r="397" spans="1:16" ht="14.25" customHeight="1">
      <c r="A397" s="303"/>
      <c r="B397" s="308"/>
      <c r="C397" s="79" t="s">
        <v>277</v>
      </c>
      <c r="D397" s="150"/>
      <c r="E397" s="150"/>
      <c r="F397" s="70"/>
      <c r="G397" s="70"/>
      <c r="H397" s="70"/>
      <c r="I397" s="70"/>
      <c r="J397" s="70"/>
      <c r="K397" s="70"/>
      <c r="L397" s="150"/>
      <c r="M397" s="150"/>
      <c r="N397" s="150"/>
      <c r="O397" s="150"/>
      <c r="P397" s="159"/>
    </row>
    <row r="398" spans="1:16" ht="14.25" customHeight="1">
      <c r="A398" s="303"/>
      <c r="B398" s="308"/>
      <c r="C398" s="79" t="s">
        <v>44</v>
      </c>
      <c r="D398" s="150"/>
      <c r="E398" s="150"/>
      <c r="F398" s="70"/>
      <c r="G398" s="70"/>
      <c r="H398" s="70"/>
      <c r="I398" s="70"/>
      <c r="J398" s="70"/>
      <c r="K398" s="70"/>
      <c r="L398" s="150"/>
      <c r="M398" s="150"/>
      <c r="N398" s="150"/>
      <c r="O398" s="150"/>
      <c r="P398" s="159"/>
    </row>
    <row r="399" spans="1:16" ht="14.25" customHeight="1">
      <c r="A399" s="303"/>
      <c r="B399" s="309"/>
      <c r="C399" s="79" t="s">
        <v>278</v>
      </c>
      <c r="D399" s="150"/>
      <c r="E399" s="150"/>
      <c r="F399" s="70"/>
      <c r="G399" s="70"/>
      <c r="H399" s="70"/>
      <c r="I399" s="70"/>
      <c r="J399" s="70"/>
      <c r="K399" s="70"/>
      <c r="L399" s="150"/>
      <c r="M399" s="150"/>
      <c r="N399" s="150"/>
      <c r="O399" s="150"/>
      <c r="P399" s="159"/>
    </row>
    <row r="400" spans="1:16" ht="14.25" customHeight="1">
      <c r="A400" s="302" t="s">
        <v>28</v>
      </c>
      <c r="B400" s="302" t="s">
        <v>595</v>
      </c>
      <c r="C400" s="80" t="s">
        <v>273</v>
      </c>
      <c r="D400" s="71">
        <f>SUM(D401:D407)</f>
        <v>570.2</v>
      </c>
      <c r="E400" s="71">
        <f aca="true" t="shared" si="76" ref="E400:O400">SUM(E401:E407)</f>
        <v>570.2</v>
      </c>
      <c r="F400" s="71">
        <f t="shared" si="76"/>
        <v>165</v>
      </c>
      <c r="G400" s="71">
        <f t="shared" si="76"/>
        <v>145.4</v>
      </c>
      <c r="H400" s="71">
        <f t="shared" si="76"/>
        <v>499.9</v>
      </c>
      <c r="I400" s="71">
        <f t="shared" si="76"/>
        <v>402.6</v>
      </c>
      <c r="J400" s="71">
        <f t="shared" si="76"/>
        <v>634.6</v>
      </c>
      <c r="K400" s="71">
        <f t="shared" si="76"/>
        <v>662.9</v>
      </c>
      <c r="L400" s="71">
        <f t="shared" si="76"/>
        <v>909.2</v>
      </c>
      <c r="M400" s="71">
        <f t="shared" si="76"/>
        <v>909.2</v>
      </c>
      <c r="N400" s="71">
        <f t="shared" si="76"/>
        <v>799.6</v>
      </c>
      <c r="O400" s="71">
        <f t="shared" si="76"/>
        <v>799.6</v>
      </c>
      <c r="P400" s="57"/>
    </row>
    <row r="401" spans="1:16" ht="14.25" customHeight="1">
      <c r="A401" s="302"/>
      <c r="B401" s="302"/>
      <c r="C401" s="80" t="s">
        <v>274</v>
      </c>
      <c r="D401" s="151"/>
      <c r="E401" s="151"/>
      <c r="F401" s="71"/>
      <c r="G401" s="71"/>
      <c r="H401" s="71"/>
      <c r="I401" s="71"/>
      <c r="J401" s="71"/>
      <c r="K401" s="71"/>
      <c r="L401" s="151"/>
      <c r="M401" s="151"/>
      <c r="N401" s="151"/>
      <c r="O401" s="151"/>
      <c r="P401" s="57"/>
    </row>
    <row r="402" spans="1:16" ht="14.25" customHeight="1">
      <c r="A402" s="302"/>
      <c r="B402" s="302"/>
      <c r="C402" s="80" t="s">
        <v>279</v>
      </c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57"/>
    </row>
    <row r="403" spans="1:16" ht="14.25" customHeight="1">
      <c r="A403" s="302"/>
      <c r="B403" s="302"/>
      <c r="C403" s="80" t="s">
        <v>275</v>
      </c>
      <c r="D403" s="71">
        <f>D435</f>
        <v>169.9</v>
      </c>
      <c r="E403" s="71">
        <f aca="true" t="shared" si="77" ref="E403:O403">E435</f>
        <v>169.9</v>
      </c>
      <c r="F403" s="71">
        <f t="shared" si="77"/>
        <v>0</v>
      </c>
      <c r="G403" s="71">
        <f t="shared" si="77"/>
        <v>0</v>
      </c>
      <c r="H403" s="71">
        <f t="shared" si="77"/>
        <v>169.9</v>
      </c>
      <c r="I403" s="71">
        <f t="shared" si="77"/>
        <v>99</v>
      </c>
      <c r="J403" s="71">
        <f t="shared" si="77"/>
        <v>139.6</v>
      </c>
      <c r="K403" s="71">
        <f t="shared" si="77"/>
        <v>198</v>
      </c>
      <c r="L403" s="71">
        <f t="shared" si="77"/>
        <v>198</v>
      </c>
      <c r="M403" s="71">
        <f t="shared" si="77"/>
        <v>198</v>
      </c>
      <c r="N403" s="71">
        <f t="shared" si="77"/>
        <v>139.6</v>
      </c>
      <c r="O403" s="71">
        <f t="shared" si="77"/>
        <v>139.6</v>
      </c>
      <c r="P403" s="57"/>
    </row>
    <row r="404" spans="1:16" ht="14.25" customHeight="1">
      <c r="A404" s="302"/>
      <c r="B404" s="302"/>
      <c r="C404" s="80" t="s">
        <v>37</v>
      </c>
      <c r="D404" s="71">
        <f>D428</f>
        <v>400.3</v>
      </c>
      <c r="E404" s="71">
        <f aca="true" t="shared" si="78" ref="E404:O404">E428</f>
        <v>400.3</v>
      </c>
      <c r="F404" s="71">
        <f t="shared" si="78"/>
        <v>165</v>
      </c>
      <c r="G404" s="71">
        <f t="shared" si="78"/>
        <v>145.4</v>
      </c>
      <c r="H404" s="71">
        <f t="shared" si="78"/>
        <v>330</v>
      </c>
      <c r="I404" s="71">
        <f t="shared" si="78"/>
        <v>303.6</v>
      </c>
      <c r="J404" s="71">
        <f t="shared" si="78"/>
        <v>495</v>
      </c>
      <c r="K404" s="71">
        <f t="shared" si="78"/>
        <v>464.9</v>
      </c>
      <c r="L404" s="71">
        <f t="shared" si="78"/>
        <v>711.2</v>
      </c>
      <c r="M404" s="71">
        <f t="shared" si="78"/>
        <v>711.2</v>
      </c>
      <c r="N404" s="71">
        <f t="shared" si="78"/>
        <v>660</v>
      </c>
      <c r="O404" s="71">
        <f t="shared" si="78"/>
        <v>660</v>
      </c>
      <c r="P404" s="57"/>
    </row>
    <row r="405" spans="1:16" ht="14.25" customHeight="1">
      <c r="A405" s="302"/>
      <c r="B405" s="302"/>
      <c r="C405" s="80" t="s">
        <v>277</v>
      </c>
      <c r="D405" s="151"/>
      <c r="E405" s="151"/>
      <c r="F405" s="71"/>
      <c r="G405" s="71"/>
      <c r="H405" s="71"/>
      <c r="I405" s="71"/>
      <c r="J405" s="71"/>
      <c r="K405" s="71"/>
      <c r="L405" s="151"/>
      <c r="M405" s="151"/>
      <c r="N405" s="151"/>
      <c r="O405" s="151"/>
      <c r="P405" s="57"/>
    </row>
    <row r="406" spans="1:16" ht="14.25" customHeight="1">
      <c r="A406" s="302"/>
      <c r="B406" s="302"/>
      <c r="C406" s="80" t="s">
        <v>44</v>
      </c>
      <c r="D406" s="151"/>
      <c r="E406" s="151"/>
      <c r="F406" s="71"/>
      <c r="G406" s="71"/>
      <c r="H406" s="71"/>
      <c r="I406" s="71"/>
      <c r="J406" s="71"/>
      <c r="K406" s="71"/>
      <c r="L406" s="151"/>
      <c r="M406" s="151"/>
      <c r="N406" s="151"/>
      <c r="O406" s="151"/>
      <c r="P406" s="57"/>
    </row>
    <row r="407" spans="1:16" ht="14.25" customHeight="1">
      <c r="A407" s="302"/>
      <c r="B407" s="302"/>
      <c r="C407" s="80" t="s">
        <v>278</v>
      </c>
      <c r="D407" s="151"/>
      <c r="E407" s="151"/>
      <c r="F407" s="71"/>
      <c r="G407" s="71"/>
      <c r="H407" s="71"/>
      <c r="I407" s="71"/>
      <c r="J407" s="71"/>
      <c r="K407" s="71"/>
      <c r="L407" s="151"/>
      <c r="M407" s="151"/>
      <c r="N407" s="151"/>
      <c r="O407" s="151"/>
      <c r="P407" s="57"/>
    </row>
    <row r="408" spans="1:16" ht="14.25" customHeight="1">
      <c r="A408" s="302" t="s">
        <v>47</v>
      </c>
      <c r="B408" s="302" t="s">
        <v>271</v>
      </c>
      <c r="C408" s="80" t="s">
        <v>273</v>
      </c>
      <c r="D408" s="71">
        <f>SUM(D409:D415)</f>
        <v>14851.2</v>
      </c>
      <c r="E408" s="71">
        <f aca="true" t="shared" si="79" ref="E408:O408">SUM(E409:E415)</f>
        <v>14851.2</v>
      </c>
      <c r="F408" s="71">
        <f t="shared" si="79"/>
        <v>3738.9</v>
      </c>
      <c r="G408" s="71">
        <f t="shared" si="79"/>
        <v>3738.9</v>
      </c>
      <c r="H408" s="71">
        <f t="shared" si="79"/>
        <v>7996.8</v>
      </c>
      <c r="I408" s="71">
        <f t="shared" si="79"/>
        <v>7996.8</v>
      </c>
      <c r="J408" s="71">
        <f t="shared" si="79"/>
        <v>13370.8</v>
      </c>
      <c r="K408" s="71">
        <f t="shared" si="79"/>
        <v>13579.8</v>
      </c>
      <c r="L408" s="71">
        <f t="shared" si="79"/>
        <v>16951.3</v>
      </c>
      <c r="M408" s="71">
        <f t="shared" si="79"/>
        <v>16951.3</v>
      </c>
      <c r="N408" s="71">
        <f t="shared" si="79"/>
        <v>14863.7</v>
      </c>
      <c r="O408" s="71">
        <f t="shared" si="79"/>
        <v>14863.7</v>
      </c>
      <c r="P408" s="57"/>
    </row>
    <row r="409" spans="1:16" ht="14.25" customHeight="1">
      <c r="A409" s="302"/>
      <c r="B409" s="302"/>
      <c r="C409" s="80" t="s">
        <v>274</v>
      </c>
      <c r="D409" s="151"/>
      <c r="E409" s="151"/>
      <c r="F409" s="71"/>
      <c r="G409" s="71"/>
      <c r="H409" s="71"/>
      <c r="I409" s="71"/>
      <c r="J409" s="71"/>
      <c r="K409" s="71"/>
      <c r="L409" s="151"/>
      <c r="M409" s="151"/>
      <c r="N409" s="151"/>
      <c r="O409" s="151"/>
      <c r="P409" s="57"/>
    </row>
    <row r="410" spans="1:16" ht="11.25" customHeight="1">
      <c r="A410" s="302"/>
      <c r="B410" s="302"/>
      <c r="C410" s="80" t="s">
        <v>279</v>
      </c>
      <c r="D410" s="71">
        <f>D442</f>
        <v>0</v>
      </c>
      <c r="E410" s="71">
        <f aca="true" t="shared" si="80" ref="E410:O410">E442</f>
        <v>0</v>
      </c>
      <c r="F410" s="71">
        <f t="shared" si="80"/>
        <v>0</v>
      </c>
      <c r="G410" s="71">
        <f t="shared" si="80"/>
        <v>0</v>
      </c>
      <c r="H410" s="71">
        <f t="shared" si="80"/>
        <v>0</v>
      </c>
      <c r="I410" s="71">
        <f t="shared" si="80"/>
        <v>0</v>
      </c>
      <c r="J410" s="71">
        <f t="shared" si="80"/>
        <v>1482</v>
      </c>
      <c r="K410" s="71">
        <f t="shared" si="80"/>
        <v>1482</v>
      </c>
      <c r="L410" s="71">
        <f t="shared" si="80"/>
        <v>1482</v>
      </c>
      <c r="M410" s="71">
        <f t="shared" si="80"/>
        <v>1482</v>
      </c>
      <c r="N410" s="71">
        <f t="shared" si="80"/>
        <v>0</v>
      </c>
      <c r="O410" s="71">
        <f t="shared" si="80"/>
        <v>0</v>
      </c>
      <c r="P410" s="57"/>
    </row>
    <row r="411" spans="1:16" ht="14.25" customHeight="1">
      <c r="A411" s="302"/>
      <c r="B411" s="302"/>
      <c r="C411" s="80" t="s">
        <v>275</v>
      </c>
      <c r="D411" s="71">
        <f>D443</f>
        <v>14851.2</v>
      </c>
      <c r="E411" s="71">
        <f aca="true" t="shared" si="81" ref="E411:O411">E443</f>
        <v>14851.2</v>
      </c>
      <c r="F411" s="71">
        <f t="shared" si="81"/>
        <v>3738.9</v>
      </c>
      <c r="G411" s="71">
        <f t="shared" si="81"/>
        <v>3738.9</v>
      </c>
      <c r="H411" s="71">
        <f t="shared" si="81"/>
        <v>7996.8</v>
      </c>
      <c r="I411" s="71">
        <f t="shared" si="81"/>
        <v>7996.8</v>
      </c>
      <c r="J411" s="71">
        <f t="shared" si="81"/>
        <v>11888.8</v>
      </c>
      <c r="K411" s="71">
        <f t="shared" si="81"/>
        <v>12097.8</v>
      </c>
      <c r="L411" s="71">
        <f t="shared" si="81"/>
        <v>15469.3</v>
      </c>
      <c r="M411" s="71">
        <f t="shared" si="81"/>
        <v>15469.3</v>
      </c>
      <c r="N411" s="71">
        <f t="shared" si="81"/>
        <v>14863.7</v>
      </c>
      <c r="O411" s="71">
        <f t="shared" si="81"/>
        <v>14863.7</v>
      </c>
      <c r="P411" s="57"/>
    </row>
    <row r="412" spans="1:16" ht="14.25" customHeight="1">
      <c r="A412" s="302"/>
      <c r="B412" s="302"/>
      <c r="C412" s="80" t="s">
        <v>37</v>
      </c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57"/>
    </row>
    <row r="413" spans="1:16" ht="12" customHeight="1">
      <c r="A413" s="302"/>
      <c r="B413" s="302"/>
      <c r="C413" s="80" t="s">
        <v>277</v>
      </c>
      <c r="D413" s="151"/>
      <c r="E413" s="151"/>
      <c r="F413" s="71"/>
      <c r="G413" s="71"/>
      <c r="H413" s="71"/>
      <c r="I413" s="71"/>
      <c r="J413" s="71"/>
      <c r="K413" s="71"/>
      <c r="L413" s="151"/>
      <c r="M413" s="151"/>
      <c r="N413" s="151"/>
      <c r="O413" s="151"/>
      <c r="P413" s="57"/>
    </row>
    <row r="414" spans="1:16" ht="14.25" customHeight="1">
      <c r="A414" s="302"/>
      <c r="B414" s="302"/>
      <c r="C414" s="80" t="s">
        <v>44</v>
      </c>
      <c r="D414" s="151"/>
      <c r="E414" s="151"/>
      <c r="F414" s="71"/>
      <c r="G414" s="71"/>
      <c r="H414" s="71"/>
      <c r="I414" s="71"/>
      <c r="J414" s="71"/>
      <c r="K414" s="71"/>
      <c r="L414" s="151"/>
      <c r="M414" s="151"/>
      <c r="N414" s="151"/>
      <c r="O414" s="151"/>
      <c r="P414" s="57"/>
    </row>
    <row r="415" spans="1:16" ht="14.25" customHeight="1">
      <c r="A415" s="302"/>
      <c r="B415" s="302"/>
      <c r="C415" s="80" t="s">
        <v>278</v>
      </c>
      <c r="D415" s="151"/>
      <c r="E415" s="151"/>
      <c r="F415" s="71"/>
      <c r="G415" s="71"/>
      <c r="H415" s="71"/>
      <c r="I415" s="71"/>
      <c r="J415" s="71"/>
      <c r="K415" s="71"/>
      <c r="L415" s="151"/>
      <c r="M415" s="151"/>
      <c r="N415" s="151"/>
      <c r="O415" s="151"/>
      <c r="P415" s="57"/>
    </row>
    <row r="416" spans="1:16" ht="14.25" customHeight="1">
      <c r="A416" s="302" t="s">
        <v>203</v>
      </c>
      <c r="B416" s="302" t="s">
        <v>596</v>
      </c>
      <c r="C416" s="80" t="s">
        <v>273</v>
      </c>
      <c r="D416" s="71">
        <f>SUM(D418:D423)</f>
        <v>8578.8</v>
      </c>
      <c r="E416" s="71">
        <f aca="true" t="shared" si="82" ref="E416:O416">SUM(E418:E423)</f>
        <v>8545.5</v>
      </c>
      <c r="F416" s="71">
        <f t="shared" si="82"/>
        <v>2186.8</v>
      </c>
      <c r="G416" s="71">
        <f t="shared" si="82"/>
        <v>1993</v>
      </c>
      <c r="H416" s="71">
        <f t="shared" si="82"/>
        <v>4696.6</v>
      </c>
      <c r="I416" s="71">
        <f t="shared" si="82"/>
        <v>4527.4</v>
      </c>
      <c r="J416" s="71">
        <f t="shared" si="82"/>
        <v>7073.7</v>
      </c>
      <c r="K416" s="71">
        <f t="shared" si="82"/>
        <v>6474.1</v>
      </c>
      <c r="L416" s="71">
        <f t="shared" si="82"/>
        <v>9044.9</v>
      </c>
      <c r="M416" s="71">
        <f t="shared" si="82"/>
        <v>9000.6</v>
      </c>
      <c r="N416" s="71">
        <f t="shared" si="82"/>
        <v>9038.9</v>
      </c>
      <c r="O416" s="71">
        <f t="shared" si="82"/>
        <v>9038.9</v>
      </c>
      <c r="P416" s="57"/>
    </row>
    <row r="417" spans="1:16" ht="14.25" customHeight="1">
      <c r="A417" s="302"/>
      <c r="B417" s="302"/>
      <c r="C417" s="80" t="s">
        <v>274</v>
      </c>
      <c r="D417" s="151"/>
      <c r="E417" s="151"/>
      <c r="F417" s="71"/>
      <c r="G417" s="71"/>
      <c r="H417" s="71"/>
      <c r="I417" s="71"/>
      <c r="J417" s="71"/>
      <c r="K417" s="71"/>
      <c r="L417" s="151"/>
      <c r="M417" s="151"/>
      <c r="N417" s="151"/>
      <c r="O417" s="151"/>
      <c r="P417" s="57"/>
    </row>
    <row r="418" spans="1:16" ht="14.25" customHeight="1">
      <c r="A418" s="302"/>
      <c r="B418" s="302"/>
      <c r="C418" s="80" t="s">
        <v>279</v>
      </c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57"/>
    </row>
    <row r="419" spans="1:16" ht="14.25" customHeight="1">
      <c r="A419" s="302"/>
      <c r="B419" s="302"/>
      <c r="C419" s="80" t="s">
        <v>275</v>
      </c>
      <c r="D419" s="71">
        <f>D451</f>
        <v>8578.8</v>
      </c>
      <c r="E419" s="71">
        <f aca="true" t="shared" si="83" ref="E419:O419">E451</f>
        <v>8545.5</v>
      </c>
      <c r="F419" s="71">
        <f t="shared" si="83"/>
        <v>2186.8</v>
      </c>
      <c r="G419" s="71">
        <f t="shared" si="83"/>
        <v>1993</v>
      </c>
      <c r="H419" s="71">
        <f t="shared" si="83"/>
        <v>4696.6</v>
      </c>
      <c r="I419" s="71">
        <f t="shared" si="83"/>
        <v>4527.4</v>
      </c>
      <c r="J419" s="71">
        <f t="shared" si="83"/>
        <v>7073.7</v>
      </c>
      <c r="K419" s="71">
        <f t="shared" si="83"/>
        <v>6474.1</v>
      </c>
      <c r="L419" s="71">
        <f t="shared" si="83"/>
        <v>9044.9</v>
      </c>
      <c r="M419" s="71">
        <f t="shared" si="83"/>
        <v>9000.6</v>
      </c>
      <c r="N419" s="71">
        <f t="shared" si="83"/>
        <v>9038.9</v>
      </c>
      <c r="O419" s="71">
        <f t="shared" si="83"/>
        <v>9038.9</v>
      </c>
      <c r="P419" s="57"/>
    </row>
    <row r="420" spans="1:16" ht="14.25" customHeight="1">
      <c r="A420" s="302"/>
      <c r="B420" s="302"/>
      <c r="C420" s="80" t="s">
        <v>37</v>
      </c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57"/>
    </row>
    <row r="421" spans="1:16" ht="13.5" customHeight="1">
      <c r="A421" s="302"/>
      <c r="B421" s="302"/>
      <c r="C421" s="80" t="s">
        <v>277</v>
      </c>
      <c r="D421" s="151"/>
      <c r="E421" s="151"/>
      <c r="F421" s="71"/>
      <c r="G421" s="71"/>
      <c r="H421" s="71"/>
      <c r="I421" s="71"/>
      <c r="J421" s="71"/>
      <c r="K421" s="71"/>
      <c r="L421" s="151"/>
      <c r="M421" s="151"/>
      <c r="N421" s="151"/>
      <c r="O421" s="151"/>
      <c r="P421" s="57"/>
    </row>
    <row r="422" spans="1:16" ht="14.25" customHeight="1">
      <c r="A422" s="302"/>
      <c r="B422" s="302"/>
      <c r="C422" s="80" t="s">
        <v>44</v>
      </c>
      <c r="D422" s="151"/>
      <c r="E422" s="151"/>
      <c r="F422" s="71"/>
      <c r="G422" s="71"/>
      <c r="H422" s="71"/>
      <c r="I422" s="71"/>
      <c r="J422" s="71"/>
      <c r="K422" s="71"/>
      <c r="L422" s="151"/>
      <c r="M422" s="151"/>
      <c r="N422" s="151"/>
      <c r="O422" s="151"/>
      <c r="P422" s="57"/>
    </row>
    <row r="423" spans="1:16" ht="14.25" customHeight="1">
      <c r="A423" s="302"/>
      <c r="B423" s="302"/>
      <c r="C423" s="80" t="s">
        <v>278</v>
      </c>
      <c r="D423" s="151"/>
      <c r="E423" s="151"/>
      <c r="F423" s="71"/>
      <c r="G423" s="71"/>
      <c r="H423" s="71"/>
      <c r="I423" s="71"/>
      <c r="J423" s="71"/>
      <c r="K423" s="71"/>
      <c r="L423" s="151"/>
      <c r="M423" s="151"/>
      <c r="N423" s="151"/>
      <c r="O423" s="151"/>
      <c r="P423" s="57"/>
    </row>
    <row r="424" spans="1:16" ht="12.75">
      <c r="A424" s="299" t="s">
        <v>280</v>
      </c>
      <c r="B424" s="299" t="s">
        <v>599</v>
      </c>
      <c r="C424" s="80" t="s">
        <v>273</v>
      </c>
      <c r="D424" s="152">
        <f>SUM(D426:D431)</f>
        <v>400.3</v>
      </c>
      <c r="E424" s="152">
        <f aca="true" t="shared" si="84" ref="E424:O424">SUM(E426:E431)</f>
        <v>400.3</v>
      </c>
      <c r="F424" s="152">
        <f t="shared" si="84"/>
        <v>165</v>
      </c>
      <c r="G424" s="152">
        <f t="shared" si="84"/>
        <v>145.4</v>
      </c>
      <c r="H424" s="152">
        <f t="shared" si="84"/>
        <v>330</v>
      </c>
      <c r="I424" s="152">
        <f t="shared" si="84"/>
        <v>303.6</v>
      </c>
      <c r="J424" s="152">
        <f t="shared" si="84"/>
        <v>495</v>
      </c>
      <c r="K424" s="152">
        <f t="shared" si="84"/>
        <v>464.9</v>
      </c>
      <c r="L424" s="152">
        <f t="shared" si="84"/>
        <v>711.2</v>
      </c>
      <c r="M424" s="152">
        <f t="shared" si="84"/>
        <v>711.2</v>
      </c>
      <c r="N424" s="152">
        <f t="shared" si="84"/>
        <v>660</v>
      </c>
      <c r="O424" s="152">
        <f t="shared" si="84"/>
        <v>660</v>
      </c>
      <c r="P424" s="56"/>
    </row>
    <row r="425" spans="1:16" ht="12.75">
      <c r="A425" s="300"/>
      <c r="B425" s="300"/>
      <c r="C425" s="80" t="s">
        <v>274</v>
      </c>
      <c r="D425" s="153"/>
      <c r="E425" s="153"/>
      <c r="F425" s="152"/>
      <c r="G425" s="152"/>
      <c r="H425" s="152"/>
      <c r="I425" s="152"/>
      <c r="J425" s="152"/>
      <c r="K425" s="152"/>
      <c r="L425" s="153"/>
      <c r="M425" s="153"/>
      <c r="N425" s="153"/>
      <c r="O425" s="153"/>
      <c r="P425" s="56"/>
    </row>
    <row r="426" spans="1:16" ht="12.75">
      <c r="A426" s="300"/>
      <c r="B426" s="300"/>
      <c r="C426" s="80" t="s">
        <v>11</v>
      </c>
      <c r="D426" s="153"/>
      <c r="E426" s="153"/>
      <c r="F426" s="152"/>
      <c r="G426" s="152"/>
      <c r="H426" s="152"/>
      <c r="I426" s="152"/>
      <c r="J426" s="152"/>
      <c r="K426" s="152"/>
      <c r="L426" s="153"/>
      <c r="M426" s="153"/>
      <c r="N426" s="153"/>
      <c r="O426" s="153"/>
      <c r="P426" s="56"/>
    </row>
    <row r="427" spans="1:16" ht="12.75">
      <c r="A427" s="300"/>
      <c r="B427" s="300"/>
      <c r="C427" s="80" t="s">
        <v>275</v>
      </c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56"/>
    </row>
    <row r="428" spans="1:16" ht="12.75">
      <c r="A428" s="300"/>
      <c r="B428" s="300"/>
      <c r="C428" s="80" t="s">
        <v>37</v>
      </c>
      <c r="D428" s="153">
        <v>400.3</v>
      </c>
      <c r="E428" s="153">
        <v>400.3</v>
      </c>
      <c r="F428" s="152">
        <v>165</v>
      </c>
      <c r="G428" s="152">
        <v>145.4</v>
      </c>
      <c r="H428" s="152">
        <v>330</v>
      </c>
      <c r="I428" s="152">
        <v>303.6</v>
      </c>
      <c r="J428" s="152">
        <v>495</v>
      </c>
      <c r="K428" s="152">
        <v>464.9</v>
      </c>
      <c r="L428" s="153">
        <v>711.2</v>
      </c>
      <c r="M428" s="153">
        <v>711.2</v>
      </c>
      <c r="N428" s="153">
        <v>660</v>
      </c>
      <c r="O428" s="153">
        <v>660</v>
      </c>
      <c r="P428" s="56"/>
    </row>
    <row r="429" spans="1:16" ht="12.75" customHeight="1">
      <c r="A429" s="300"/>
      <c r="B429" s="300"/>
      <c r="C429" s="80" t="s">
        <v>277</v>
      </c>
      <c r="D429" s="153"/>
      <c r="E429" s="153"/>
      <c r="F429" s="152"/>
      <c r="G429" s="152"/>
      <c r="H429" s="152"/>
      <c r="I429" s="152"/>
      <c r="J429" s="152"/>
      <c r="K429" s="152"/>
      <c r="L429" s="153"/>
      <c r="M429" s="153"/>
      <c r="N429" s="153"/>
      <c r="O429" s="153"/>
      <c r="P429" s="56"/>
    </row>
    <row r="430" spans="1:16" ht="22.5">
      <c r="A430" s="300"/>
      <c r="B430" s="300"/>
      <c r="C430" s="80" t="s">
        <v>44</v>
      </c>
      <c r="D430" s="153"/>
      <c r="E430" s="153"/>
      <c r="F430" s="152"/>
      <c r="G430" s="152"/>
      <c r="H430" s="152"/>
      <c r="I430" s="152"/>
      <c r="J430" s="152"/>
      <c r="K430" s="152"/>
      <c r="L430" s="153"/>
      <c r="M430" s="153"/>
      <c r="N430" s="153"/>
      <c r="O430" s="153"/>
      <c r="P430" s="56"/>
    </row>
    <row r="431" spans="1:16" ht="12.75">
      <c r="A431" s="301"/>
      <c r="B431" s="301"/>
      <c r="C431" s="80" t="s">
        <v>278</v>
      </c>
      <c r="D431" s="153"/>
      <c r="E431" s="153"/>
      <c r="F431" s="152"/>
      <c r="G431" s="152"/>
      <c r="H431" s="152"/>
      <c r="I431" s="152"/>
      <c r="J431" s="152"/>
      <c r="K431" s="152"/>
      <c r="L431" s="153"/>
      <c r="M431" s="153"/>
      <c r="N431" s="153"/>
      <c r="O431" s="153"/>
      <c r="P431" s="56"/>
    </row>
    <row r="432" spans="1:16" ht="12.75">
      <c r="A432" s="299" t="s">
        <v>280</v>
      </c>
      <c r="B432" s="299" t="s">
        <v>600</v>
      </c>
      <c r="C432" s="80" t="s">
        <v>273</v>
      </c>
      <c r="D432" s="152">
        <f>SUM(D434:D439)</f>
        <v>169.9</v>
      </c>
      <c r="E432" s="152">
        <f aca="true" t="shared" si="85" ref="E432:O432">SUM(E434:E439)</f>
        <v>169.9</v>
      </c>
      <c r="F432" s="152">
        <f t="shared" si="85"/>
        <v>0</v>
      </c>
      <c r="G432" s="152">
        <f t="shared" si="85"/>
        <v>0</v>
      </c>
      <c r="H432" s="152">
        <f t="shared" si="85"/>
        <v>169.9</v>
      </c>
      <c r="I432" s="152">
        <f t="shared" si="85"/>
        <v>99</v>
      </c>
      <c r="J432" s="152">
        <f t="shared" si="85"/>
        <v>139.6</v>
      </c>
      <c r="K432" s="152">
        <f t="shared" si="85"/>
        <v>198</v>
      </c>
      <c r="L432" s="152">
        <f t="shared" si="85"/>
        <v>198</v>
      </c>
      <c r="M432" s="152">
        <f t="shared" si="85"/>
        <v>198</v>
      </c>
      <c r="N432" s="152">
        <f t="shared" si="85"/>
        <v>139.6</v>
      </c>
      <c r="O432" s="152">
        <f t="shared" si="85"/>
        <v>139.6</v>
      </c>
      <c r="P432" s="56"/>
    </row>
    <row r="433" spans="1:16" ht="12.75">
      <c r="A433" s="300"/>
      <c r="B433" s="300"/>
      <c r="C433" s="80" t="s">
        <v>274</v>
      </c>
      <c r="D433" s="153"/>
      <c r="E433" s="153"/>
      <c r="F433" s="152"/>
      <c r="G433" s="152"/>
      <c r="H433" s="152"/>
      <c r="I433" s="152"/>
      <c r="J433" s="152"/>
      <c r="K433" s="152"/>
      <c r="L433" s="153"/>
      <c r="M433" s="153"/>
      <c r="N433" s="153"/>
      <c r="O433" s="153"/>
      <c r="P433" s="56"/>
    </row>
    <row r="434" spans="1:16" ht="12.75">
      <c r="A434" s="300"/>
      <c r="B434" s="300"/>
      <c r="C434" s="80" t="s">
        <v>11</v>
      </c>
      <c r="D434" s="153"/>
      <c r="E434" s="153"/>
      <c r="F434" s="152"/>
      <c r="G434" s="152"/>
      <c r="H434" s="152"/>
      <c r="I434" s="152"/>
      <c r="J434" s="152"/>
      <c r="K434" s="152"/>
      <c r="L434" s="153"/>
      <c r="M434" s="153"/>
      <c r="N434" s="153"/>
      <c r="O434" s="153"/>
      <c r="P434" s="56"/>
    </row>
    <row r="435" spans="1:16" ht="12.75">
      <c r="A435" s="300"/>
      <c r="B435" s="300"/>
      <c r="C435" s="80" t="s">
        <v>275</v>
      </c>
      <c r="D435" s="152">
        <v>169.9</v>
      </c>
      <c r="E435" s="152">
        <v>169.9</v>
      </c>
      <c r="F435" s="152">
        <v>0</v>
      </c>
      <c r="G435" s="152">
        <v>0</v>
      </c>
      <c r="H435" s="152">
        <v>169.9</v>
      </c>
      <c r="I435" s="152">
        <v>99</v>
      </c>
      <c r="J435" s="152">
        <v>139.6</v>
      </c>
      <c r="K435" s="152">
        <v>198</v>
      </c>
      <c r="L435" s="152">
        <v>198</v>
      </c>
      <c r="M435" s="152">
        <v>198</v>
      </c>
      <c r="N435" s="152">
        <v>139.6</v>
      </c>
      <c r="O435" s="152">
        <v>139.6</v>
      </c>
      <c r="P435" s="56"/>
    </row>
    <row r="436" spans="1:16" ht="12.75">
      <c r="A436" s="300"/>
      <c r="B436" s="300"/>
      <c r="C436" s="80" t="s">
        <v>37</v>
      </c>
      <c r="D436" s="153"/>
      <c r="E436" s="153"/>
      <c r="F436" s="152"/>
      <c r="G436" s="152"/>
      <c r="H436" s="152"/>
      <c r="I436" s="152"/>
      <c r="J436" s="152"/>
      <c r="K436" s="152"/>
      <c r="L436" s="153"/>
      <c r="M436" s="153"/>
      <c r="N436" s="153"/>
      <c r="O436" s="153"/>
      <c r="P436" s="56"/>
    </row>
    <row r="437" spans="1:16" ht="11.25" customHeight="1">
      <c r="A437" s="300"/>
      <c r="B437" s="300"/>
      <c r="C437" s="80" t="s">
        <v>277</v>
      </c>
      <c r="D437" s="153"/>
      <c r="E437" s="153"/>
      <c r="F437" s="152"/>
      <c r="G437" s="152"/>
      <c r="H437" s="152"/>
      <c r="I437" s="152"/>
      <c r="J437" s="152"/>
      <c r="K437" s="152"/>
      <c r="L437" s="153"/>
      <c r="M437" s="153"/>
      <c r="N437" s="153"/>
      <c r="O437" s="153"/>
      <c r="P437" s="56"/>
    </row>
    <row r="438" spans="1:16" ht="22.5">
      <c r="A438" s="300"/>
      <c r="B438" s="300"/>
      <c r="C438" s="80" t="s">
        <v>44</v>
      </c>
      <c r="D438" s="153"/>
      <c r="E438" s="153"/>
      <c r="F438" s="152"/>
      <c r="G438" s="152"/>
      <c r="H438" s="152"/>
      <c r="I438" s="152"/>
      <c r="J438" s="152"/>
      <c r="K438" s="152"/>
      <c r="L438" s="153"/>
      <c r="M438" s="153"/>
      <c r="N438" s="153"/>
      <c r="O438" s="153"/>
      <c r="P438" s="56"/>
    </row>
    <row r="439" spans="1:16" ht="12.75">
      <c r="A439" s="301"/>
      <c r="B439" s="301"/>
      <c r="C439" s="80" t="s">
        <v>278</v>
      </c>
      <c r="D439" s="153"/>
      <c r="E439" s="153"/>
      <c r="F439" s="152"/>
      <c r="G439" s="152"/>
      <c r="H439" s="152"/>
      <c r="I439" s="152"/>
      <c r="J439" s="152"/>
      <c r="K439" s="152"/>
      <c r="L439" s="153"/>
      <c r="M439" s="153"/>
      <c r="N439" s="153"/>
      <c r="O439" s="153"/>
      <c r="P439" s="56"/>
    </row>
    <row r="440" spans="1:16" ht="12.75">
      <c r="A440" s="299" t="s">
        <v>281</v>
      </c>
      <c r="B440" s="299" t="s">
        <v>624</v>
      </c>
      <c r="C440" s="80" t="s">
        <v>273</v>
      </c>
      <c r="D440" s="152">
        <f>SUM(D442:D447)</f>
        <v>14851.2</v>
      </c>
      <c r="E440" s="152">
        <f aca="true" t="shared" si="86" ref="E440:O440">SUM(E442:E447)</f>
        <v>14851.2</v>
      </c>
      <c r="F440" s="152">
        <f t="shared" si="86"/>
        <v>3738.9</v>
      </c>
      <c r="G440" s="152">
        <f t="shared" si="86"/>
        <v>3738.9</v>
      </c>
      <c r="H440" s="152">
        <f t="shared" si="86"/>
        <v>7996.8</v>
      </c>
      <c r="I440" s="152">
        <f t="shared" si="86"/>
        <v>7996.8</v>
      </c>
      <c r="J440" s="152">
        <f t="shared" si="86"/>
        <v>13370.8</v>
      </c>
      <c r="K440" s="152">
        <f t="shared" si="86"/>
        <v>13579.8</v>
      </c>
      <c r="L440" s="152">
        <f t="shared" si="86"/>
        <v>16951.3</v>
      </c>
      <c r="M440" s="152">
        <f t="shared" si="86"/>
        <v>16951.3</v>
      </c>
      <c r="N440" s="152">
        <f t="shared" si="86"/>
        <v>14863.7</v>
      </c>
      <c r="O440" s="152">
        <f t="shared" si="86"/>
        <v>14863.7</v>
      </c>
      <c r="P440" s="56"/>
    </row>
    <row r="441" spans="1:16" ht="12.75">
      <c r="A441" s="300"/>
      <c r="B441" s="300"/>
      <c r="C441" s="80" t="s">
        <v>274</v>
      </c>
      <c r="D441" s="153"/>
      <c r="E441" s="153"/>
      <c r="F441" s="152"/>
      <c r="G441" s="152"/>
      <c r="H441" s="152"/>
      <c r="I441" s="152"/>
      <c r="J441" s="152"/>
      <c r="K441" s="152"/>
      <c r="L441" s="153"/>
      <c r="M441" s="153"/>
      <c r="N441" s="153"/>
      <c r="O441" s="153"/>
      <c r="P441" s="56"/>
    </row>
    <row r="442" spans="1:16" ht="12.75">
      <c r="A442" s="300"/>
      <c r="B442" s="300"/>
      <c r="C442" s="80" t="s">
        <v>11</v>
      </c>
      <c r="D442" s="153"/>
      <c r="E442" s="153"/>
      <c r="F442" s="152"/>
      <c r="G442" s="152"/>
      <c r="H442" s="152"/>
      <c r="I442" s="152"/>
      <c r="J442" s="152">
        <v>1482</v>
      </c>
      <c r="K442" s="152">
        <v>1482</v>
      </c>
      <c r="L442" s="153">
        <v>1482</v>
      </c>
      <c r="M442" s="153">
        <v>1482</v>
      </c>
      <c r="N442" s="153"/>
      <c r="O442" s="153"/>
      <c r="P442" s="56"/>
    </row>
    <row r="443" spans="1:16" ht="12.75">
      <c r="A443" s="300"/>
      <c r="B443" s="300"/>
      <c r="C443" s="80" t="s">
        <v>275</v>
      </c>
      <c r="D443" s="152">
        <v>14851.2</v>
      </c>
      <c r="E443" s="152">
        <v>14851.2</v>
      </c>
      <c r="F443" s="152">
        <v>3738.9</v>
      </c>
      <c r="G443" s="152">
        <v>3738.9</v>
      </c>
      <c r="H443" s="152">
        <v>7996.8</v>
      </c>
      <c r="I443" s="152">
        <v>7996.8</v>
      </c>
      <c r="J443" s="152">
        <v>11888.8</v>
      </c>
      <c r="K443" s="152">
        <v>12097.8</v>
      </c>
      <c r="L443" s="152">
        <v>15469.3</v>
      </c>
      <c r="M443" s="152">
        <v>15469.3</v>
      </c>
      <c r="N443" s="152">
        <v>14863.7</v>
      </c>
      <c r="O443" s="152">
        <v>14863.7</v>
      </c>
      <c r="P443" s="56"/>
    </row>
    <row r="444" spans="1:16" ht="12.75">
      <c r="A444" s="300"/>
      <c r="B444" s="300"/>
      <c r="C444" s="80" t="s">
        <v>37</v>
      </c>
      <c r="D444" s="153"/>
      <c r="E444" s="153"/>
      <c r="F444" s="152"/>
      <c r="G444" s="152"/>
      <c r="H444" s="152"/>
      <c r="I444" s="152"/>
      <c r="J444" s="152"/>
      <c r="K444" s="152"/>
      <c r="L444" s="153"/>
      <c r="M444" s="153"/>
      <c r="N444" s="153"/>
      <c r="O444" s="153"/>
      <c r="P444" s="56"/>
    </row>
    <row r="445" spans="1:16" ht="12" customHeight="1">
      <c r="A445" s="300"/>
      <c r="B445" s="300"/>
      <c r="C445" s="80" t="s">
        <v>277</v>
      </c>
      <c r="D445" s="153"/>
      <c r="E445" s="153"/>
      <c r="F445" s="152"/>
      <c r="G445" s="152"/>
      <c r="H445" s="152"/>
      <c r="I445" s="152"/>
      <c r="J445" s="152"/>
      <c r="K445" s="152"/>
      <c r="L445" s="153"/>
      <c r="M445" s="153"/>
      <c r="N445" s="153"/>
      <c r="O445" s="153"/>
      <c r="P445" s="56"/>
    </row>
    <row r="446" spans="1:16" ht="22.5">
      <c r="A446" s="300"/>
      <c r="B446" s="300"/>
      <c r="C446" s="80" t="s">
        <v>44</v>
      </c>
      <c r="D446" s="153"/>
      <c r="E446" s="153"/>
      <c r="F446" s="152"/>
      <c r="G446" s="152"/>
      <c r="H446" s="152"/>
      <c r="I446" s="152"/>
      <c r="J446" s="152"/>
      <c r="K446" s="152"/>
      <c r="L446" s="153"/>
      <c r="M446" s="153"/>
      <c r="N446" s="153"/>
      <c r="O446" s="153"/>
      <c r="P446" s="56"/>
    </row>
    <row r="447" spans="1:16" ht="12.75">
      <c r="A447" s="301"/>
      <c r="B447" s="301"/>
      <c r="C447" s="80" t="s">
        <v>278</v>
      </c>
      <c r="D447" s="153"/>
      <c r="E447" s="153"/>
      <c r="F447" s="152"/>
      <c r="G447" s="152"/>
      <c r="H447" s="152"/>
      <c r="I447" s="152"/>
      <c r="J447" s="152"/>
      <c r="K447" s="152"/>
      <c r="L447" s="153"/>
      <c r="M447" s="153"/>
      <c r="N447" s="153"/>
      <c r="O447" s="153"/>
      <c r="P447" s="56"/>
    </row>
    <row r="448" spans="1:16" ht="12.75">
      <c r="A448" s="299" t="s">
        <v>282</v>
      </c>
      <c r="B448" s="299" t="s">
        <v>625</v>
      </c>
      <c r="C448" s="80" t="s">
        <v>273</v>
      </c>
      <c r="D448" s="152">
        <f>SUM(D450:D455)</f>
        <v>8578.8</v>
      </c>
      <c r="E448" s="152">
        <f aca="true" t="shared" si="87" ref="E448:O448">SUM(E450:E455)</f>
        <v>8545.5</v>
      </c>
      <c r="F448" s="152">
        <f t="shared" si="87"/>
        <v>2186.8</v>
      </c>
      <c r="G448" s="152">
        <f t="shared" si="87"/>
        <v>1993</v>
      </c>
      <c r="H448" s="152">
        <f t="shared" si="87"/>
        <v>4696.6</v>
      </c>
      <c r="I448" s="152">
        <f t="shared" si="87"/>
        <v>4527.4</v>
      </c>
      <c r="J448" s="152">
        <f t="shared" si="87"/>
        <v>7073.7</v>
      </c>
      <c r="K448" s="152">
        <f t="shared" si="87"/>
        <v>6474.1</v>
      </c>
      <c r="L448" s="152">
        <f t="shared" si="87"/>
        <v>9044.9</v>
      </c>
      <c r="M448" s="152">
        <f t="shared" si="87"/>
        <v>9000.6</v>
      </c>
      <c r="N448" s="152">
        <f t="shared" si="87"/>
        <v>9038.9</v>
      </c>
      <c r="O448" s="152">
        <f t="shared" si="87"/>
        <v>9038.9</v>
      </c>
      <c r="P448" s="56"/>
    </row>
    <row r="449" spans="1:16" ht="12.75">
      <c r="A449" s="300"/>
      <c r="B449" s="300"/>
      <c r="C449" s="80" t="s">
        <v>274</v>
      </c>
      <c r="D449" s="153"/>
      <c r="E449" s="153"/>
      <c r="F449" s="152"/>
      <c r="G449" s="152"/>
      <c r="H449" s="152"/>
      <c r="I449" s="152"/>
      <c r="J449" s="152"/>
      <c r="K449" s="152"/>
      <c r="L449" s="153"/>
      <c r="M449" s="153"/>
      <c r="N449" s="153"/>
      <c r="O449" s="153"/>
      <c r="P449" s="56"/>
    </row>
    <row r="450" spans="1:16" ht="12.75">
      <c r="A450" s="300"/>
      <c r="B450" s="300"/>
      <c r="C450" s="80" t="s">
        <v>11</v>
      </c>
      <c r="D450" s="153"/>
      <c r="E450" s="153"/>
      <c r="F450" s="152"/>
      <c r="G450" s="152"/>
      <c r="H450" s="152"/>
      <c r="I450" s="152"/>
      <c r="J450" s="152"/>
      <c r="K450" s="152"/>
      <c r="L450" s="153"/>
      <c r="M450" s="153"/>
      <c r="N450" s="153"/>
      <c r="O450" s="153"/>
      <c r="P450" s="56"/>
    </row>
    <row r="451" spans="1:16" ht="12.75">
      <c r="A451" s="300"/>
      <c r="B451" s="300"/>
      <c r="C451" s="80" t="s">
        <v>275</v>
      </c>
      <c r="D451" s="152">
        <v>8578.8</v>
      </c>
      <c r="E451" s="152">
        <v>8545.5</v>
      </c>
      <c r="F451" s="152">
        <v>2186.8</v>
      </c>
      <c r="G451" s="152">
        <v>1993</v>
      </c>
      <c r="H451" s="152">
        <v>4696.6</v>
      </c>
      <c r="I451" s="152">
        <v>4527.4</v>
      </c>
      <c r="J451" s="152">
        <v>7073.7</v>
      </c>
      <c r="K451" s="152">
        <v>6474.1</v>
      </c>
      <c r="L451" s="152">
        <v>9044.9</v>
      </c>
      <c r="M451" s="152">
        <v>9000.6</v>
      </c>
      <c r="N451" s="152">
        <v>9038.9</v>
      </c>
      <c r="O451" s="152">
        <v>9038.9</v>
      </c>
      <c r="P451" s="56"/>
    </row>
    <row r="452" spans="1:16" ht="12.75">
      <c r="A452" s="300"/>
      <c r="B452" s="300"/>
      <c r="C452" s="80" t="s">
        <v>37</v>
      </c>
      <c r="D452" s="153"/>
      <c r="E452" s="153"/>
      <c r="F452" s="152"/>
      <c r="G452" s="152"/>
      <c r="H452" s="152"/>
      <c r="I452" s="152"/>
      <c r="J452" s="152"/>
      <c r="K452" s="152"/>
      <c r="L452" s="153"/>
      <c r="M452" s="153"/>
      <c r="N452" s="153"/>
      <c r="O452" s="153"/>
      <c r="P452" s="56"/>
    </row>
    <row r="453" spans="1:16" ht="12.75" customHeight="1">
      <c r="A453" s="300"/>
      <c r="B453" s="300"/>
      <c r="C453" s="80" t="s">
        <v>277</v>
      </c>
      <c r="D453" s="153"/>
      <c r="E453" s="153"/>
      <c r="F453" s="152"/>
      <c r="G453" s="152"/>
      <c r="H453" s="152"/>
      <c r="I453" s="152"/>
      <c r="J453" s="152"/>
      <c r="K453" s="152"/>
      <c r="L453" s="153"/>
      <c r="M453" s="153"/>
      <c r="N453" s="153"/>
      <c r="O453" s="153"/>
      <c r="P453" s="56"/>
    </row>
    <row r="454" spans="1:16" ht="22.5">
      <c r="A454" s="300"/>
      <c r="B454" s="300"/>
      <c r="C454" s="80" t="s">
        <v>44</v>
      </c>
      <c r="D454" s="153"/>
      <c r="E454" s="153"/>
      <c r="F454" s="152"/>
      <c r="G454" s="152"/>
      <c r="H454" s="152"/>
      <c r="I454" s="152"/>
      <c r="J454" s="152"/>
      <c r="K454" s="152"/>
      <c r="L454" s="153"/>
      <c r="M454" s="153"/>
      <c r="N454" s="153"/>
      <c r="O454" s="153"/>
      <c r="P454" s="56"/>
    </row>
    <row r="455" spans="1:16" ht="12.75">
      <c r="A455" s="301"/>
      <c r="B455" s="301"/>
      <c r="C455" s="80" t="s">
        <v>278</v>
      </c>
      <c r="D455" s="153"/>
      <c r="E455" s="153"/>
      <c r="F455" s="152"/>
      <c r="G455" s="152"/>
      <c r="H455" s="152"/>
      <c r="I455" s="152"/>
      <c r="J455" s="152"/>
      <c r="K455" s="152"/>
      <c r="L455" s="153"/>
      <c r="M455" s="153"/>
      <c r="N455" s="153"/>
      <c r="O455" s="153"/>
      <c r="P455" s="56"/>
    </row>
    <row r="456" spans="1:16" ht="12.75">
      <c r="A456" s="307" t="s">
        <v>40</v>
      </c>
      <c r="B456" s="307" t="s">
        <v>825</v>
      </c>
      <c r="C456" s="87" t="s">
        <v>273</v>
      </c>
      <c r="D456" s="5">
        <f>SUM(D457:D463)</f>
        <v>962.1</v>
      </c>
      <c r="E456" s="5">
        <f aca="true" t="shared" si="88" ref="E456:O456">SUM(E457:E463)</f>
        <v>901.8000000000001</v>
      </c>
      <c r="F456" s="5">
        <f t="shared" si="88"/>
        <v>1189.6</v>
      </c>
      <c r="G456" s="5">
        <f t="shared" si="88"/>
        <v>58.3</v>
      </c>
      <c r="H456" s="5">
        <f t="shared" si="88"/>
        <v>1189.6</v>
      </c>
      <c r="I456" s="5">
        <f t="shared" si="88"/>
        <v>369.4</v>
      </c>
      <c r="J456" s="5">
        <f t="shared" si="88"/>
        <v>1189.6</v>
      </c>
      <c r="K456" s="5">
        <f t="shared" si="88"/>
        <v>761</v>
      </c>
      <c r="L456" s="5">
        <f t="shared" si="88"/>
        <v>1189.6</v>
      </c>
      <c r="M456" s="5">
        <f t="shared" si="88"/>
        <v>1189.6</v>
      </c>
      <c r="N456" s="5">
        <f t="shared" si="88"/>
        <v>3022</v>
      </c>
      <c r="O456" s="5">
        <f t="shared" si="88"/>
        <v>2976.5</v>
      </c>
      <c r="P456" s="154"/>
    </row>
    <row r="457" spans="1:16" ht="12.75">
      <c r="A457" s="308"/>
      <c r="B457" s="308"/>
      <c r="C457" s="87" t="s">
        <v>274</v>
      </c>
      <c r="D457" s="5"/>
      <c r="E457" s="5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54"/>
    </row>
    <row r="458" spans="1:16" ht="12.75">
      <c r="A458" s="308"/>
      <c r="B458" s="308"/>
      <c r="C458" s="87" t="s">
        <v>11</v>
      </c>
      <c r="D458" s="12"/>
      <c r="E458" s="12"/>
      <c r="F458" s="12"/>
      <c r="G458" s="12"/>
      <c r="H458" s="12"/>
      <c r="I458" s="12"/>
      <c r="J458" s="12"/>
      <c r="K458" s="12"/>
      <c r="L458" s="31"/>
      <c r="M458" s="31"/>
      <c r="N458" s="31"/>
      <c r="O458" s="31"/>
      <c r="P458" s="76"/>
    </row>
    <row r="459" spans="1:16" ht="12.75">
      <c r="A459" s="308"/>
      <c r="B459" s="308"/>
      <c r="C459" s="87" t="s">
        <v>275</v>
      </c>
      <c r="D459" s="5"/>
      <c r="E459" s="5"/>
      <c r="F459" s="12"/>
      <c r="G459" s="12"/>
      <c r="H459" s="35"/>
      <c r="I459" s="12"/>
      <c r="J459" s="12"/>
      <c r="K459" s="12"/>
      <c r="L459" s="31"/>
      <c r="M459" s="31"/>
      <c r="N459" s="31"/>
      <c r="O459" s="31"/>
      <c r="P459" s="38"/>
    </row>
    <row r="460" spans="1:16" ht="12.75">
      <c r="A460" s="308"/>
      <c r="B460" s="308"/>
      <c r="C460" s="87" t="s">
        <v>276</v>
      </c>
      <c r="D460" s="5">
        <f>D468+D476</f>
        <v>962.1</v>
      </c>
      <c r="E460" s="5">
        <f aca="true" t="shared" si="89" ref="E460:O460">E468+E476</f>
        <v>901.8000000000001</v>
      </c>
      <c r="F460" s="5">
        <f t="shared" si="89"/>
        <v>1189.6</v>
      </c>
      <c r="G460" s="5">
        <f t="shared" si="89"/>
        <v>58.3</v>
      </c>
      <c r="H460" s="5">
        <f t="shared" si="89"/>
        <v>1189.6</v>
      </c>
      <c r="I460" s="5">
        <f t="shared" si="89"/>
        <v>369.4</v>
      </c>
      <c r="J460" s="5">
        <f t="shared" si="89"/>
        <v>1189.6</v>
      </c>
      <c r="K460" s="5">
        <f t="shared" si="89"/>
        <v>761</v>
      </c>
      <c r="L460" s="5">
        <f t="shared" si="89"/>
        <v>1189.6</v>
      </c>
      <c r="M460" s="5">
        <f t="shared" si="89"/>
        <v>1189.6</v>
      </c>
      <c r="N460" s="5">
        <f t="shared" si="89"/>
        <v>3022</v>
      </c>
      <c r="O460" s="5">
        <f t="shared" si="89"/>
        <v>2976.5</v>
      </c>
      <c r="P460" s="38"/>
    </row>
    <row r="461" spans="1:16" ht="12.75" customHeight="1">
      <c r="A461" s="308"/>
      <c r="B461" s="308"/>
      <c r="C461" s="87" t="s">
        <v>277</v>
      </c>
      <c r="D461" s="5"/>
      <c r="E461" s="5"/>
      <c r="F461" s="12"/>
      <c r="G461" s="12"/>
      <c r="H461" s="12"/>
      <c r="I461" s="12"/>
      <c r="J461" s="12"/>
      <c r="K461" s="12"/>
      <c r="L461" s="31"/>
      <c r="M461" s="31"/>
      <c r="N461" s="28"/>
      <c r="O461" s="28"/>
      <c r="P461" s="38"/>
    </row>
    <row r="462" spans="1:16" ht="22.5">
      <c r="A462" s="308"/>
      <c r="B462" s="308"/>
      <c r="C462" s="87" t="s">
        <v>44</v>
      </c>
      <c r="D462" s="5"/>
      <c r="E462" s="5"/>
      <c r="F462" s="5"/>
      <c r="G462" s="5"/>
      <c r="H462" s="5"/>
      <c r="I462" s="5"/>
      <c r="J462" s="5"/>
      <c r="K462" s="5"/>
      <c r="L462" s="28"/>
      <c r="M462" s="28"/>
      <c r="N462" s="28"/>
      <c r="O462" s="28"/>
      <c r="P462" s="38"/>
    </row>
    <row r="463" spans="1:16" ht="12.75">
      <c r="A463" s="309"/>
      <c r="B463" s="309"/>
      <c r="C463" s="87" t="s">
        <v>278</v>
      </c>
      <c r="D463" s="5"/>
      <c r="E463" s="5"/>
      <c r="F463" s="5"/>
      <c r="G463" s="5"/>
      <c r="H463" s="5"/>
      <c r="I463" s="5"/>
      <c r="J463" s="5"/>
      <c r="K463" s="5"/>
      <c r="L463" s="28"/>
      <c r="M463" s="28"/>
      <c r="N463" s="28"/>
      <c r="O463" s="28"/>
      <c r="P463" s="38"/>
    </row>
    <row r="464" spans="1:16" ht="12.75">
      <c r="A464" s="302" t="s">
        <v>28</v>
      </c>
      <c r="B464" s="302" t="s">
        <v>452</v>
      </c>
      <c r="C464" s="87" t="s">
        <v>273</v>
      </c>
      <c r="D464" s="5">
        <f>SUM(D465:D471)</f>
        <v>953</v>
      </c>
      <c r="E464" s="5">
        <f aca="true" t="shared" si="90" ref="E464:O464">SUM(E465:E471)</f>
        <v>892.7</v>
      </c>
      <c r="F464" s="5">
        <f t="shared" si="90"/>
        <v>1179.6</v>
      </c>
      <c r="G464" s="5">
        <f t="shared" si="90"/>
        <v>58.3</v>
      </c>
      <c r="H464" s="5">
        <f t="shared" si="90"/>
        <v>1179.6</v>
      </c>
      <c r="I464" s="5">
        <f t="shared" si="90"/>
        <v>369.4</v>
      </c>
      <c r="J464" s="5">
        <f t="shared" si="90"/>
        <v>1179.6</v>
      </c>
      <c r="K464" s="5">
        <f t="shared" si="90"/>
        <v>761</v>
      </c>
      <c r="L464" s="5">
        <f t="shared" si="90"/>
        <v>1179.6</v>
      </c>
      <c r="M464" s="5">
        <f t="shared" si="90"/>
        <v>1179.6</v>
      </c>
      <c r="N464" s="5">
        <f t="shared" si="90"/>
        <v>3012</v>
      </c>
      <c r="O464" s="5">
        <f t="shared" si="90"/>
        <v>2966.5</v>
      </c>
      <c r="P464" s="38"/>
    </row>
    <row r="465" spans="1:16" ht="12.75">
      <c r="A465" s="302"/>
      <c r="B465" s="302"/>
      <c r="C465" s="87" t="s">
        <v>274</v>
      </c>
      <c r="D465" s="5"/>
      <c r="E465" s="5"/>
      <c r="F465" s="5"/>
      <c r="G465" s="5"/>
      <c r="H465" s="155"/>
      <c r="I465" s="5"/>
      <c r="J465" s="5"/>
      <c r="K465" s="5"/>
      <c r="L465" s="28"/>
      <c r="M465" s="28"/>
      <c r="N465" s="28"/>
      <c r="O465" s="28"/>
      <c r="P465" s="38"/>
    </row>
    <row r="466" spans="1:16" ht="12.75">
      <c r="A466" s="302"/>
      <c r="B466" s="302"/>
      <c r="C466" s="87" t="s">
        <v>279</v>
      </c>
      <c r="D466" s="5"/>
      <c r="E466" s="5"/>
      <c r="F466" s="5"/>
      <c r="G466" s="5"/>
      <c r="H466" s="155"/>
      <c r="I466" s="5"/>
      <c r="J466" s="5"/>
      <c r="K466" s="5"/>
      <c r="L466" s="28"/>
      <c r="M466" s="28"/>
      <c r="N466" s="28"/>
      <c r="O466" s="28"/>
      <c r="P466" s="38"/>
    </row>
    <row r="467" spans="1:16" ht="12.75">
      <c r="A467" s="302"/>
      <c r="B467" s="302"/>
      <c r="C467" s="87" t="s">
        <v>275</v>
      </c>
      <c r="D467" s="5"/>
      <c r="E467" s="5"/>
      <c r="F467" s="5"/>
      <c r="G467" s="5"/>
      <c r="H467" s="155"/>
      <c r="I467" s="5"/>
      <c r="J467" s="155"/>
      <c r="K467" s="5"/>
      <c r="L467" s="28"/>
      <c r="M467" s="28"/>
      <c r="N467" s="28"/>
      <c r="O467" s="28"/>
      <c r="P467" s="38"/>
    </row>
    <row r="468" spans="1:16" ht="12.75">
      <c r="A468" s="302"/>
      <c r="B468" s="302"/>
      <c r="C468" s="87" t="s">
        <v>37</v>
      </c>
      <c r="D468" s="5">
        <v>953</v>
      </c>
      <c r="E468" s="5">
        <v>892.7</v>
      </c>
      <c r="F468" s="5">
        <v>1179.6</v>
      </c>
      <c r="G468" s="5">
        <v>58.3</v>
      </c>
      <c r="H468" s="5">
        <v>1179.6</v>
      </c>
      <c r="I468" s="5">
        <v>369.4</v>
      </c>
      <c r="J468" s="5">
        <v>1179.6</v>
      </c>
      <c r="K468" s="5">
        <v>761</v>
      </c>
      <c r="L468" s="28">
        <v>1179.6</v>
      </c>
      <c r="M468" s="28">
        <v>1179.6</v>
      </c>
      <c r="N468" s="28">
        <v>3012</v>
      </c>
      <c r="O468" s="28">
        <v>2966.5</v>
      </c>
      <c r="P468" s="38"/>
    </row>
    <row r="469" spans="1:16" ht="13.5" customHeight="1">
      <c r="A469" s="302"/>
      <c r="B469" s="302"/>
      <c r="C469" s="87" t="s">
        <v>277</v>
      </c>
      <c r="D469" s="5"/>
      <c r="E469" s="5"/>
      <c r="F469" s="5"/>
      <c r="G469" s="5"/>
      <c r="H469" s="5"/>
      <c r="I469" s="5"/>
      <c r="J469" s="5"/>
      <c r="K469" s="5"/>
      <c r="L469" s="28"/>
      <c r="M469" s="28"/>
      <c r="N469" s="28"/>
      <c r="O469" s="28"/>
      <c r="P469" s="38"/>
    </row>
    <row r="470" spans="1:16" ht="22.5">
      <c r="A470" s="302"/>
      <c r="B470" s="302"/>
      <c r="C470" s="87" t="s">
        <v>44</v>
      </c>
      <c r="D470" s="5"/>
      <c r="E470" s="5"/>
      <c r="F470" s="5"/>
      <c r="G470" s="5"/>
      <c r="H470" s="5"/>
      <c r="I470" s="5"/>
      <c r="J470" s="5"/>
      <c r="K470" s="5"/>
      <c r="L470" s="28"/>
      <c r="M470" s="28"/>
      <c r="N470" s="28"/>
      <c r="O470" s="28"/>
      <c r="P470" s="38"/>
    </row>
    <row r="471" spans="1:16" ht="12.75">
      <c r="A471" s="302"/>
      <c r="B471" s="302"/>
      <c r="C471" s="87" t="s">
        <v>278</v>
      </c>
      <c r="D471" s="5"/>
      <c r="E471" s="5"/>
      <c r="F471" s="5"/>
      <c r="G471" s="5"/>
      <c r="H471" s="5"/>
      <c r="I471" s="5"/>
      <c r="J471" s="5"/>
      <c r="K471" s="5"/>
      <c r="L471" s="28"/>
      <c r="M471" s="28"/>
      <c r="N471" s="28"/>
      <c r="O471" s="28"/>
      <c r="P471" s="38"/>
    </row>
    <row r="472" spans="1:16" ht="12.75">
      <c r="A472" s="302" t="s">
        <v>47</v>
      </c>
      <c r="B472" s="302" t="s">
        <v>453</v>
      </c>
      <c r="C472" s="87" t="s">
        <v>273</v>
      </c>
      <c r="D472" s="5">
        <f>SUM(D473:D479)</f>
        <v>9.1</v>
      </c>
      <c r="E472" s="5">
        <f aca="true" t="shared" si="91" ref="E472:O472">SUM(E473:E479)</f>
        <v>9.1</v>
      </c>
      <c r="F472" s="5">
        <f t="shared" si="91"/>
        <v>10</v>
      </c>
      <c r="G472" s="5">
        <f t="shared" si="91"/>
        <v>0</v>
      </c>
      <c r="H472" s="5">
        <f t="shared" si="91"/>
        <v>10</v>
      </c>
      <c r="I472" s="5">
        <f t="shared" si="91"/>
        <v>0</v>
      </c>
      <c r="J472" s="5">
        <f t="shared" si="91"/>
        <v>10</v>
      </c>
      <c r="K472" s="5">
        <f t="shared" si="91"/>
        <v>0</v>
      </c>
      <c r="L472" s="5">
        <f t="shared" si="91"/>
        <v>10</v>
      </c>
      <c r="M472" s="5">
        <f t="shared" si="91"/>
        <v>10</v>
      </c>
      <c r="N472" s="5">
        <f t="shared" si="91"/>
        <v>10</v>
      </c>
      <c r="O472" s="5">
        <f t="shared" si="91"/>
        <v>10</v>
      </c>
      <c r="P472" s="38"/>
    </row>
    <row r="473" spans="1:16" ht="12.75">
      <c r="A473" s="302"/>
      <c r="B473" s="302"/>
      <c r="C473" s="87" t="s">
        <v>274</v>
      </c>
      <c r="D473" s="5"/>
      <c r="E473" s="5"/>
      <c r="F473" s="5"/>
      <c r="G473" s="5"/>
      <c r="H473" s="5"/>
      <c r="I473" s="5"/>
      <c r="J473" s="5"/>
      <c r="K473" s="5"/>
      <c r="L473" s="28"/>
      <c r="M473" s="28"/>
      <c r="N473" s="28"/>
      <c r="O473" s="28"/>
      <c r="P473" s="38"/>
    </row>
    <row r="474" spans="1:16" ht="12.75">
      <c r="A474" s="302"/>
      <c r="B474" s="302"/>
      <c r="C474" s="87" t="s">
        <v>454</v>
      </c>
      <c r="D474" s="5"/>
      <c r="E474" s="5"/>
      <c r="F474" s="5"/>
      <c r="G474" s="5"/>
      <c r="H474" s="5"/>
      <c r="I474" s="5"/>
      <c r="J474" s="5"/>
      <c r="K474" s="5"/>
      <c r="L474" s="28"/>
      <c r="M474" s="28"/>
      <c r="N474" s="28"/>
      <c r="O474" s="28"/>
      <c r="P474" s="38"/>
    </row>
    <row r="475" spans="1:16" ht="12.75">
      <c r="A475" s="302"/>
      <c r="B475" s="302"/>
      <c r="C475" s="87" t="s">
        <v>275</v>
      </c>
      <c r="D475" s="5"/>
      <c r="E475" s="5"/>
      <c r="F475" s="5"/>
      <c r="G475" s="5"/>
      <c r="H475" s="5"/>
      <c r="I475" s="5"/>
      <c r="J475" s="5"/>
      <c r="K475" s="5"/>
      <c r="L475" s="28"/>
      <c r="M475" s="28"/>
      <c r="N475" s="28"/>
      <c r="O475" s="28"/>
      <c r="P475" s="38"/>
    </row>
    <row r="476" spans="1:16" ht="12.75">
      <c r="A476" s="302"/>
      <c r="B476" s="302"/>
      <c r="C476" s="87" t="s">
        <v>37</v>
      </c>
      <c r="D476" s="5">
        <v>9.1</v>
      </c>
      <c r="E476" s="5">
        <v>9.1</v>
      </c>
      <c r="F476" s="5">
        <v>10</v>
      </c>
      <c r="G476" s="5">
        <v>0</v>
      </c>
      <c r="H476" s="5">
        <v>10</v>
      </c>
      <c r="I476" s="5">
        <v>0</v>
      </c>
      <c r="J476" s="5">
        <v>10</v>
      </c>
      <c r="K476" s="5">
        <v>0</v>
      </c>
      <c r="L476" s="28">
        <v>10</v>
      </c>
      <c r="M476" s="28">
        <v>10</v>
      </c>
      <c r="N476" s="28">
        <v>10</v>
      </c>
      <c r="O476" s="28">
        <v>10</v>
      </c>
      <c r="P476" s="38"/>
    </row>
    <row r="477" spans="1:16" ht="13.5" customHeight="1">
      <c r="A477" s="302"/>
      <c r="B477" s="302"/>
      <c r="C477" s="87" t="s">
        <v>277</v>
      </c>
      <c r="D477" s="5"/>
      <c r="E477" s="5"/>
      <c r="F477" s="5"/>
      <c r="G477" s="5"/>
      <c r="H477" s="5"/>
      <c r="I477" s="5"/>
      <c r="J477" s="5"/>
      <c r="K477" s="5"/>
      <c r="L477" s="28"/>
      <c r="M477" s="28"/>
      <c r="N477" s="28"/>
      <c r="O477" s="28"/>
      <c r="P477" s="38"/>
    </row>
    <row r="478" spans="1:16" ht="22.5">
      <c r="A478" s="302"/>
      <c r="B478" s="302"/>
      <c r="C478" s="87" t="s">
        <v>455</v>
      </c>
      <c r="D478" s="5"/>
      <c r="E478" s="5"/>
      <c r="F478" s="5"/>
      <c r="G478" s="5"/>
      <c r="H478" s="5"/>
      <c r="I478" s="5"/>
      <c r="J478" s="5"/>
      <c r="K478" s="5"/>
      <c r="L478" s="28"/>
      <c r="M478" s="28"/>
      <c r="N478" s="28"/>
      <c r="O478" s="28"/>
      <c r="P478" s="38"/>
    </row>
    <row r="479" spans="1:16" ht="12.75">
      <c r="A479" s="302"/>
      <c r="B479" s="302"/>
      <c r="C479" s="87" t="s">
        <v>278</v>
      </c>
      <c r="D479" s="5"/>
      <c r="E479" s="5"/>
      <c r="F479" s="5"/>
      <c r="G479" s="5"/>
      <c r="H479" s="5"/>
      <c r="I479" s="5"/>
      <c r="J479" s="5"/>
      <c r="K479" s="5"/>
      <c r="L479" s="28"/>
      <c r="M479" s="28"/>
      <c r="N479" s="28"/>
      <c r="O479" s="28"/>
      <c r="P479" s="38"/>
    </row>
    <row r="480" spans="1:16" ht="12.75">
      <c r="A480" s="307" t="s">
        <v>40</v>
      </c>
      <c r="B480" s="307" t="s">
        <v>456</v>
      </c>
      <c r="C480" s="87" t="s">
        <v>273</v>
      </c>
      <c r="D480" s="12">
        <f>SUM(D482:D487)</f>
        <v>780</v>
      </c>
      <c r="E480" s="12">
        <f aca="true" t="shared" si="92" ref="E480:O480">SUM(E482:E487)</f>
        <v>358.4</v>
      </c>
      <c r="F480" s="12">
        <f t="shared" si="92"/>
        <v>42.2</v>
      </c>
      <c r="G480" s="12">
        <f t="shared" si="92"/>
        <v>42.2</v>
      </c>
      <c r="H480" s="12">
        <f t="shared" si="92"/>
        <v>297.3</v>
      </c>
      <c r="I480" s="12">
        <f t="shared" si="92"/>
        <v>297.3</v>
      </c>
      <c r="J480" s="12">
        <f t="shared" si="92"/>
        <v>607</v>
      </c>
      <c r="K480" s="12">
        <f t="shared" si="92"/>
        <v>607</v>
      </c>
      <c r="L480" s="12">
        <f t="shared" si="92"/>
        <v>1045.4</v>
      </c>
      <c r="M480" s="12">
        <f t="shared" si="92"/>
        <v>1000.3</v>
      </c>
      <c r="N480" s="12">
        <f t="shared" si="92"/>
        <v>1093.1</v>
      </c>
      <c r="O480" s="12">
        <f t="shared" si="92"/>
        <v>1063.1</v>
      </c>
      <c r="P480" s="38"/>
    </row>
    <row r="481" spans="1:16" ht="12.75">
      <c r="A481" s="308"/>
      <c r="B481" s="308"/>
      <c r="C481" s="87" t="s">
        <v>274</v>
      </c>
      <c r="D481" s="5"/>
      <c r="E481" s="5"/>
      <c r="F481" s="12"/>
      <c r="G481" s="12"/>
      <c r="H481" s="12"/>
      <c r="I481" s="12"/>
      <c r="J481" s="12"/>
      <c r="K481" s="12"/>
      <c r="L481" s="31"/>
      <c r="M481" s="31"/>
      <c r="N481" s="31"/>
      <c r="O481" s="31"/>
      <c r="P481" s="38"/>
    </row>
    <row r="482" spans="1:16" ht="12.75">
      <c r="A482" s="308"/>
      <c r="B482" s="308"/>
      <c r="C482" s="87" t="s">
        <v>11</v>
      </c>
      <c r="D482" s="5"/>
      <c r="E482" s="5"/>
      <c r="F482" s="12"/>
      <c r="G482" s="12"/>
      <c r="H482" s="12"/>
      <c r="I482" s="12"/>
      <c r="J482" s="12"/>
      <c r="K482" s="12"/>
      <c r="L482" s="31"/>
      <c r="M482" s="31"/>
      <c r="N482" s="31"/>
      <c r="O482" s="31"/>
      <c r="P482" s="38"/>
    </row>
    <row r="483" spans="1:16" ht="12.75">
      <c r="A483" s="308"/>
      <c r="B483" s="308"/>
      <c r="C483" s="87" t="s">
        <v>275</v>
      </c>
      <c r="D483" s="5"/>
      <c r="E483" s="5"/>
      <c r="F483" s="12"/>
      <c r="G483" s="12"/>
      <c r="H483" s="12"/>
      <c r="I483" s="12"/>
      <c r="J483" s="12"/>
      <c r="K483" s="12"/>
      <c r="L483" s="31"/>
      <c r="M483" s="31"/>
      <c r="N483" s="31"/>
      <c r="O483" s="31"/>
      <c r="P483" s="38"/>
    </row>
    <row r="484" spans="1:16" ht="12.75">
      <c r="A484" s="308"/>
      <c r="B484" s="308"/>
      <c r="C484" s="87" t="s">
        <v>276</v>
      </c>
      <c r="D484" s="12">
        <v>780</v>
      </c>
      <c r="E484" s="12">
        <v>358.4</v>
      </c>
      <c r="F484" s="12">
        <v>42.2</v>
      </c>
      <c r="G484" s="12">
        <v>42.2</v>
      </c>
      <c r="H484" s="12">
        <v>297.3</v>
      </c>
      <c r="I484" s="12">
        <v>297.3</v>
      </c>
      <c r="J484" s="12">
        <v>607</v>
      </c>
      <c r="K484" s="12">
        <v>607</v>
      </c>
      <c r="L484" s="31">
        <v>1045.4</v>
      </c>
      <c r="M484" s="31">
        <v>1000.3</v>
      </c>
      <c r="N484" s="31">
        <v>1093.1</v>
      </c>
      <c r="O484" s="31">
        <v>1063.1</v>
      </c>
      <c r="P484" s="38"/>
    </row>
    <row r="485" spans="1:16" ht="12.75" customHeight="1">
      <c r="A485" s="308"/>
      <c r="B485" s="308"/>
      <c r="C485" s="87" t="s">
        <v>277</v>
      </c>
      <c r="D485" s="5"/>
      <c r="E485" s="5"/>
      <c r="F485" s="5"/>
      <c r="G485" s="5"/>
      <c r="H485" s="5"/>
      <c r="I485" s="5"/>
      <c r="J485" s="5"/>
      <c r="K485" s="5"/>
      <c r="L485" s="28"/>
      <c r="M485" s="28"/>
      <c r="N485" s="28"/>
      <c r="O485" s="28"/>
      <c r="P485" s="38"/>
    </row>
    <row r="486" spans="1:16" ht="22.5">
      <c r="A486" s="308"/>
      <c r="B486" s="308"/>
      <c r="C486" s="87" t="s">
        <v>44</v>
      </c>
      <c r="D486" s="5"/>
      <c r="E486" s="5"/>
      <c r="F486" s="5"/>
      <c r="G486" s="5"/>
      <c r="H486" s="5"/>
      <c r="I486" s="5"/>
      <c r="J486" s="5"/>
      <c r="K486" s="5"/>
      <c r="L486" s="28"/>
      <c r="M486" s="28"/>
      <c r="N486" s="28"/>
      <c r="O486" s="28"/>
      <c r="P486" s="38"/>
    </row>
    <row r="487" spans="1:16" ht="12.75">
      <c r="A487" s="309"/>
      <c r="B487" s="309"/>
      <c r="C487" s="87" t="s">
        <v>278</v>
      </c>
      <c r="D487" s="5"/>
      <c r="E487" s="5"/>
      <c r="F487" s="5"/>
      <c r="G487" s="5"/>
      <c r="H487" s="5"/>
      <c r="I487" s="5"/>
      <c r="J487" s="5"/>
      <c r="K487" s="5"/>
      <c r="L487" s="28"/>
      <c r="M487" s="28"/>
      <c r="N487" s="28"/>
      <c r="O487" s="28"/>
      <c r="P487" s="38"/>
    </row>
    <row r="488" spans="1:16" ht="12.75">
      <c r="A488" s="307" t="s">
        <v>40</v>
      </c>
      <c r="B488" s="307" t="s">
        <v>386</v>
      </c>
      <c r="C488" s="87" t="s">
        <v>273</v>
      </c>
      <c r="D488" s="12">
        <f>SUM(D490:D495)</f>
        <v>13410.9</v>
      </c>
      <c r="E488" s="12">
        <f aca="true" t="shared" si="93" ref="E488:O488">SUM(E490:E495)</f>
        <v>13076.1</v>
      </c>
      <c r="F488" s="12">
        <f t="shared" si="93"/>
        <v>11928.8</v>
      </c>
      <c r="G488" s="12">
        <f t="shared" si="93"/>
        <v>278.1</v>
      </c>
      <c r="H488" s="12">
        <f t="shared" si="93"/>
        <v>11928.8</v>
      </c>
      <c r="I488" s="12">
        <f t="shared" si="93"/>
        <v>4490.5</v>
      </c>
      <c r="J488" s="12">
        <f t="shared" si="93"/>
        <v>11928.8</v>
      </c>
      <c r="K488" s="12">
        <f t="shared" si="93"/>
        <v>7601.5</v>
      </c>
      <c r="L488" s="12">
        <f t="shared" si="93"/>
        <v>14032.09</v>
      </c>
      <c r="M488" s="12">
        <f t="shared" si="93"/>
        <v>13813.46</v>
      </c>
      <c r="N488" s="12">
        <f t="shared" si="93"/>
        <v>11847.2</v>
      </c>
      <c r="O488" s="12">
        <f t="shared" si="93"/>
        <v>11847.2</v>
      </c>
      <c r="P488" s="38"/>
    </row>
    <row r="489" spans="1:16" ht="12.75">
      <c r="A489" s="308"/>
      <c r="B489" s="308"/>
      <c r="C489" s="87" t="s">
        <v>274</v>
      </c>
      <c r="D489" s="5"/>
      <c r="E489" s="5"/>
      <c r="F489" s="12"/>
      <c r="G489" s="12"/>
      <c r="H489" s="12"/>
      <c r="I489" s="12"/>
      <c r="J489" s="12"/>
      <c r="K489" s="12"/>
      <c r="L489" s="31"/>
      <c r="M489" s="31"/>
      <c r="N489" s="31"/>
      <c r="O489" s="31"/>
      <c r="P489" s="38"/>
    </row>
    <row r="490" spans="1:16" ht="12.75">
      <c r="A490" s="308"/>
      <c r="B490" s="308"/>
      <c r="C490" s="87" t="s">
        <v>11</v>
      </c>
      <c r="D490" s="5"/>
      <c r="E490" s="5"/>
      <c r="F490" s="12"/>
      <c r="G490" s="12"/>
      <c r="H490" s="12"/>
      <c r="I490" s="12"/>
      <c r="J490" s="12"/>
      <c r="K490" s="12"/>
      <c r="L490" s="31"/>
      <c r="M490" s="31"/>
      <c r="N490" s="31"/>
      <c r="O490" s="31"/>
      <c r="P490" s="38"/>
    </row>
    <row r="491" spans="1:16" ht="12.75">
      <c r="A491" s="308"/>
      <c r="B491" s="308"/>
      <c r="C491" s="87" t="s">
        <v>275</v>
      </c>
      <c r="D491" s="12">
        <v>13300.9</v>
      </c>
      <c r="E491" s="12">
        <v>12966.1</v>
      </c>
      <c r="F491" s="12">
        <v>11818.8</v>
      </c>
      <c r="G491" s="12">
        <v>278.1</v>
      </c>
      <c r="H491" s="12">
        <v>11818.8</v>
      </c>
      <c r="I491" s="12">
        <v>4435.5</v>
      </c>
      <c r="J491" s="12">
        <v>11818.8</v>
      </c>
      <c r="K491" s="12">
        <v>7515.2</v>
      </c>
      <c r="L491" s="31">
        <v>13945.79</v>
      </c>
      <c r="M491" s="31">
        <v>13727.16</v>
      </c>
      <c r="N491" s="31">
        <v>11847.2</v>
      </c>
      <c r="O491" s="31">
        <v>11847.2</v>
      </c>
      <c r="P491" s="38"/>
    </row>
    <row r="492" spans="1:16" ht="12.75">
      <c r="A492" s="308"/>
      <c r="B492" s="308"/>
      <c r="C492" s="87" t="s">
        <v>276</v>
      </c>
      <c r="D492" s="12">
        <v>110</v>
      </c>
      <c r="E492" s="12">
        <v>110</v>
      </c>
      <c r="F492" s="12">
        <v>110</v>
      </c>
      <c r="G492" s="12">
        <v>0</v>
      </c>
      <c r="H492" s="12">
        <v>110</v>
      </c>
      <c r="I492" s="12">
        <v>55</v>
      </c>
      <c r="J492" s="12">
        <v>110</v>
      </c>
      <c r="K492" s="12">
        <v>86.3</v>
      </c>
      <c r="L492" s="12">
        <v>86.3</v>
      </c>
      <c r="M492" s="12">
        <v>86.3</v>
      </c>
      <c r="N492" s="12">
        <v>0</v>
      </c>
      <c r="O492" s="12">
        <v>0</v>
      </c>
      <c r="P492" s="38"/>
    </row>
    <row r="493" spans="1:16" ht="15" customHeight="1">
      <c r="A493" s="308"/>
      <c r="B493" s="308"/>
      <c r="C493" s="87" t="s">
        <v>277</v>
      </c>
      <c r="D493" s="5"/>
      <c r="E493" s="5"/>
      <c r="F493" s="12"/>
      <c r="G493" s="12"/>
      <c r="H493" s="12"/>
      <c r="I493" s="12"/>
      <c r="J493" s="12"/>
      <c r="K493" s="12"/>
      <c r="L493" s="31"/>
      <c r="M493" s="31"/>
      <c r="N493" s="31"/>
      <c r="O493" s="31"/>
      <c r="P493" s="38"/>
    </row>
    <row r="494" spans="1:16" ht="22.5">
      <c r="A494" s="308"/>
      <c r="B494" s="308"/>
      <c r="C494" s="87" t="s">
        <v>44</v>
      </c>
      <c r="D494" s="5"/>
      <c r="E494" s="5"/>
      <c r="F494" s="5"/>
      <c r="G494" s="5"/>
      <c r="H494" s="5"/>
      <c r="I494" s="5"/>
      <c r="J494" s="5"/>
      <c r="K494" s="5"/>
      <c r="L494" s="28"/>
      <c r="M494" s="28"/>
      <c r="N494" s="28"/>
      <c r="O494" s="28"/>
      <c r="P494" s="38"/>
    </row>
    <row r="495" spans="1:16" ht="12.75">
      <c r="A495" s="309"/>
      <c r="B495" s="309"/>
      <c r="C495" s="87" t="s">
        <v>278</v>
      </c>
      <c r="D495" s="5"/>
      <c r="E495" s="5"/>
      <c r="F495" s="5"/>
      <c r="G495" s="5"/>
      <c r="H495" s="5"/>
      <c r="I495" s="5"/>
      <c r="J495" s="5"/>
      <c r="K495" s="5"/>
      <c r="L495" s="28"/>
      <c r="M495" s="28"/>
      <c r="N495" s="28"/>
      <c r="O495" s="28"/>
      <c r="P495" s="38"/>
    </row>
    <row r="496" spans="1:16" ht="12.75" customHeight="1">
      <c r="A496" s="307" t="s">
        <v>40</v>
      </c>
      <c r="B496" s="307" t="s">
        <v>457</v>
      </c>
      <c r="C496" s="87" t="s">
        <v>273</v>
      </c>
      <c r="D496" s="12">
        <f>SUM(D498:D503)</f>
        <v>4707.1</v>
      </c>
      <c r="E496" s="12">
        <f aca="true" t="shared" si="94" ref="E496:O496">SUM(E498:E503)</f>
        <v>4685.5</v>
      </c>
      <c r="F496" s="12">
        <f t="shared" si="94"/>
        <v>5049.2</v>
      </c>
      <c r="G496" s="12">
        <f t="shared" si="94"/>
        <v>719.5</v>
      </c>
      <c r="H496" s="12">
        <f t="shared" si="94"/>
        <v>5024.2</v>
      </c>
      <c r="I496" s="12">
        <f t="shared" si="94"/>
        <v>1902.4</v>
      </c>
      <c r="J496" s="12">
        <f t="shared" si="94"/>
        <v>5063.4</v>
      </c>
      <c r="K496" s="12">
        <f t="shared" si="94"/>
        <v>3285.8</v>
      </c>
      <c r="L496" s="156">
        <f t="shared" si="94"/>
        <v>5007</v>
      </c>
      <c r="M496" s="12">
        <f t="shared" si="94"/>
        <v>5006.2</v>
      </c>
      <c r="N496" s="12">
        <f t="shared" si="94"/>
        <v>5016.4</v>
      </c>
      <c r="O496" s="12">
        <f t="shared" si="94"/>
        <v>4956.6</v>
      </c>
      <c r="P496" s="76"/>
    </row>
    <row r="497" spans="1:16" ht="12.75">
      <c r="A497" s="308"/>
      <c r="B497" s="308"/>
      <c r="C497" s="87" t="s">
        <v>274</v>
      </c>
      <c r="D497" s="12"/>
      <c r="E497" s="12"/>
      <c r="F497" s="12"/>
      <c r="G497" s="12"/>
      <c r="H497" s="12"/>
      <c r="I497" s="12"/>
      <c r="J497" s="12"/>
      <c r="K497" s="12"/>
      <c r="L497" s="31"/>
      <c r="M497" s="31"/>
      <c r="N497" s="31"/>
      <c r="O497" s="31"/>
      <c r="P497" s="76"/>
    </row>
    <row r="498" spans="1:16" ht="12.75">
      <c r="A498" s="308"/>
      <c r="B498" s="308"/>
      <c r="C498" s="87" t="s">
        <v>11</v>
      </c>
      <c r="D498" s="12">
        <f aca="true" t="shared" si="95" ref="D498:D503">D506+D514+D522</f>
        <v>0</v>
      </c>
      <c r="E498" s="12">
        <f aca="true" t="shared" si="96" ref="E498:O498">E506+E514+E522</f>
        <v>0</v>
      </c>
      <c r="F498" s="12">
        <f t="shared" si="96"/>
        <v>0</v>
      </c>
      <c r="G498" s="12">
        <f t="shared" si="96"/>
        <v>0</v>
      </c>
      <c r="H498" s="12">
        <f t="shared" si="96"/>
        <v>0</v>
      </c>
      <c r="I498" s="12">
        <f t="shared" si="96"/>
        <v>0</v>
      </c>
      <c r="J498" s="12">
        <f t="shared" si="96"/>
        <v>0</v>
      </c>
      <c r="K498" s="12">
        <f t="shared" si="96"/>
        <v>0</v>
      </c>
      <c r="L498" s="12">
        <f t="shared" si="96"/>
        <v>0</v>
      </c>
      <c r="M498" s="12">
        <f t="shared" si="96"/>
        <v>0</v>
      </c>
      <c r="N498" s="12">
        <f t="shared" si="96"/>
        <v>0</v>
      </c>
      <c r="O498" s="12">
        <f t="shared" si="96"/>
        <v>0</v>
      </c>
      <c r="P498" s="76"/>
    </row>
    <row r="499" spans="1:16" ht="12.75">
      <c r="A499" s="308"/>
      <c r="B499" s="308"/>
      <c r="C499" s="87" t="s">
        <v>275</v>
      </c>
      <c r="D499" s="12">
        <f>D507+D515+D523</f>
        <v>4707.1</v>
      </c>
      <c r="E499" s="12">
        <f aca="true" t="shared" si="97" ref="E499:O499">E507+E515+E523</f>
        <v>4685.5</v>
      </c>
      <c r="F499" s="12">
        <f t="shared" si="97"/>
        <v>5049.2</v>
      </c>
      <c r="G499" s="12">
        <f t="shared" si="97"/>
        <v>719.5</v>
      </c>
      <c r="H499" s="12">
        <f t="shared" si="97"/>
        <v>5024.2</v>
      </c>
      <c r="I499" s="12">
        <f t="shared" si="97"/>
        <v>1902.4</v>
      </c>
      <c r="J499" s="12">
        <f t="shared" si="97"/>
        <v>5063.4</v>
      </c>
      <c r="K499" s="12">
        <f t="shared" si="97"/>
        <v>3285.8</v>
      </c>
      <c r="L499" s="156">
        <f t="shared" si="97"/>
        <v>5007</v>
      </c>
      <c r="M499" s="12">
        <f t="shared" si="97"/>
        <v>5006.2</v>
      </c>
      <c r="N499" s="12">
        <f t="shared" si="97"/>
        <v>5016.4</v>
      </c>
      <c r="O499" s="12">
        <f t="shared" si="97"/>
        <v>4956.6</v>
      </c>
      <c r="P499" s="76"/>
    </row>
    <row r="500" spans="1:16" ht="12.75">
      <c r="A500" s="308"/>
      <c r="B500" s="308"/>
      <c r="C500" s="87" t="s">
        <v>276</v>
      </c>
      <c r="D500" s="12">
        <f t="shared" si="95"/>
        <v>0</v>
      </c>
      <c r="E500" s="12">
        <f aca="true" t="shared" si="98" ref="E500:O500">E508+E516+E524</f>
        <v>0</v>
      </c>
      <c r="F500" s="12">
        <f t="shared" si="98"/>
        <v>0</v>
      </c>
      <c r="G500" s="12">
        <f t="shared" si="98"/>
        <v>0</v>
      </c>
      <c r="H500" s="12">
        <f t="shared" si="98"/>
        <v>0</v>
      </c>
      <c r="I500" s="12">
        <f t="shared" si="98"/>
        <v>0</v>
      </c>
      <c r="J500" s="12">
        <f t="shared" si="98"/>
        <v>0</v>
      </c>
      <c r="K500" s="12">
        <f t="shared" si="98"/>
        <v>0</v>
      </c>
      <c r="L500" s="12">
        <f t="shared" si="98"/>
        <v>0</v>
      </c>
      <c r="M500" s="12">
        <f t="shared" si="98"/>
        <v>0</v>
      </c>
      <c r="N500" s="12">
        <f t="shared" si="98"/>
        <v>0</v>
      </c>
      <c r="O500" s="12">
        <f t="shared" si="98"/>
        <v>0</v>
      </c>
      <c r="P500" s="76"/>
    </row>
    <row r="501" spans="1:16" ht="11.25" customHeight="1">
      <c r="A501" s="308"/>
      <c r="B501" s="308"/>
      <c r="C501" s="87" t="s">
        <v>277</v>
      </c>
      <c r="D501" s="12">
        <f t="shared" si="95"/>
        <v>0</v>
      </c>
      <c r="E501" s="12"/>
      <c r="F501" s="12"/>
      <c r="G501" s="12"/>
      <c r="H501" s="12"/>
      <c r="I501" s="12"/>
      <c r="J501" s="12"/>
      <c r="K501" s="12"/>
      <c r="L501" s="31"/>
      <c r="M501" s="31"/>
      <c r="N501" s="31"/>
      <c r="O501" s="31"/>
      <c r="P501" s="76"/>
    </row>
    <row r="502" spans="1:16" ht="22.5">
      <c r="A502" s="308"/>
      <c r="B502" s="308"/>
      <c r="C502" s="87" t="s">
        <v>44</v>
      </c>
      <c r="D502" s="12">
        <f t="shared" si="95"/>
        <v>0</v>
      </c>
      <c r="E502" s="12"/>
      <c r="F502" s="12"/>
      <c r="G502" s="12"/>
      <c r="H502" s="12"/>
      <c r="I502" s="12"/>
      <c r="J502" s="12"/>
      <c r="K502" s="12"/>
      <c r="L502" s="31"/>
      <c r="M502" s="31"/>
      <c r="N502" s="31"/>
      <c r="O502" s="31"/>
      <c r="P502" s="76"/>
    </row>
    <row r="503" spans="1:16" ht="12.75">
      <c r="A503" s="309"/>
      <c r="B503" s="309"/>
      <c r="C503" s="87" t="s">
        <v>278</v>
      </c>
      <c r="D503" s="12">
        <f t="shared" si="95"/>
        <v>0</v>
      </c>
      <c r="E503" s="12"/>
      <c r="F503" s="12"/>
      <c r="G503" s="12"/>
      <c r="H503" s="12"/>
      <c r="I503" s="12"/>
      <c r="J503" s="12"/>
      <c r="K503" s="12"/>
      <c r="L503" s="31"/>
      <c r="M503" s="31"/>
      <c r="N503" s="31"/>
      <c r="O503" s="31"/>
      <c r="P503" s="76"/>
    </row>
    <row r="504" spans="1:16" ht="12.75">
      <c r="A504" s="302" t="s">
        <v>488</v>
      </c>
      <c r="B504" s="299" t="s">
        <v>489</v>
      </c>
      <c r="C504" s="87" t="s">
        <v>273</v>
      </c>
      <c r="D504" s="5">
        <f>SUM(D506:D511)</f>
        <v>197.4</v>
      </c>
      <c r="E504" s="5">
        <f aca="true" t="shared" si="99" ref="E504:O504">SUM(E506:E511)</f>
        <v>197.4</v>
      </c>
      <c r="F504" s="5">
        <f t="shared" si="99"/>
        <v>162.5</v>
      </c>
      <c r="G504" s="5">
        <f t="shared" si="99"/>
        <v>18.1</v>
      </c>
      <c r="H504" s="5">
        <f t="shared" si="99"/>
        <v>137.5</v>
      </c>
      <c r="I504" s="5">
        <f t="shared" si="99"/>
        <v>42.4</v>
      </c>
      <c r="J504" s="5">
        <f t="shared" si="99"/>
        <v>137.5</v>
      </c>
      <c r="K504" s="5">
        <f t="shared" si="99"/>
        <v>69.5</v>
      </c>
      <c r="L504" s="5">
        <f t="shared" si="99"/>
        <v>81.1</v>
      </c>
      <c r="M504" s="5">
        <f t="shared" si="99"/>
        <v>81.1</v>
      </c>
      <c r="N504" s="5">
        <f t="shared" si="99"/>
        <v>35</v>
      </c>
      <c r="O504" s="5">
        <f t="shared" si="99"/>
        <v>4.8</v>
      </c>
      <c r="P504" s="38"/>
    </row>
    <row r="505" spans="1:16" ht="12.75">
      <c r="A505" s="302"/>
      <c r="B505" s="300"/>
      <c r="C505" s="87" t="s">
        <v>274</v>
      </c>
      <c r="D505" s="5"/>
      <c r="E505" s="5"/>
      <c r="F505" s="5"/>
      <c r="G505" s="5"/>
      <c r="H505" s="5"/>
      <c r="I505" s="5"/>
      <c r="J505" s="5"/>
      <c r="K505" s="5"/>
      <c r="L505" s="28"/>
      <c r="M505" s="28"/>
      <c r="N505" s="28"/>
      <c r="O505" s="28"/>
      <c r="P505" s="38"/>
    </row>
    <row r="506" spans="1:16" ht="12.75">
      <c r="A506" s="302"/>
      <c r="B506" s="300"/>
      <c r="C506" s="87" t="s">
        <v>11</v>
      </c>
      <c r="D506" s="5"/>
      <c r="E506" s="5"/>
      <c r="F506" s="5"/>
      <c r="G506" s="5"/>
      <c r="H506" s="28"/>
      <c r="I506" s="28"/>
      <c r="J506" s="5"/>
      <c r="K506" s="5"/>
      <c r="L506" s="28"/>
      <c r="M506" s="28"/>
      <c r="N506" s="28"/>
      <c r="O506" s="28"/>
      <c r="P506" s="38"/>
    </row>
    <row r="507" spans="1:16" ht="12.75">
      <c r="A507" s="302"/>
      <c r="B507" s="300"/>
      <c r="C507" s="87" t="s">
        <v>275</v>
      </c>
      <c r="D507" s="5">
        <v>197.4</v>
      </c>
      <c r="E507" s="5">
        <v>197.4</v>
      </c>
      <c r="F507" s="5">
        <v>162.5</v>
      </c>
      <c r="G507" s="5">
        <v>18.1</v>
      </c>
      <c r="H507" s="28">
        <v>137.5</v>
      </c>
      <c r="I507" s="28">
        <v>42.4</v>
      </c>
      <c r="J507" s="5">
        <v>137.5</v>
      </c>
      <c r="K507" s="5">
        <v>69.5</v>
      </c>
      <c r="L507" s="28">
        <v>81.1</v>
      </c>
      <c r="M507" s="28">
        <v>81.1</v>
      </c>
      <c r="N507" s="28">
        <v>35</v>
      </c>
      <c r="O507" s="28">
        <v>4.8</v>
      </c>
      <c r="P507" s="38"/>
    </row>
    <row r="508" spans="1:16" ht="12.75">
      <c r="A508" s="302"/>
      <c r="B508" s="300"/>
      <c r="C508" s="87" t="s">
        <v>276</v>
      </c>
      <c r="D508" s="5"/>
      <c r="E508" s="5"/>
      <c r="F508" s="5"/>
      <c r="G508" s="5"/>
      <c r="H508" s="5"/>
      <c r="I508" s="5"/>
      <c r="J508" s="5"/>
      <c r="K508" s="5"/>
      <c r="L508" s="28"/>
      <c r="M508" s="28"/>
      <c r="N508" s="28"/>
      <c r="O508" s="28"/>
      <c r="P508" s="38"/>
    </row>
    <row r="509" spans="1:16" ht="11.25" customHeight="1">
      <c r="A509" s="302"/>
      <c r="B509" s="300"/>
      <c r="C509" s="87" t="s">
        <v>277</v>
      </c>
      <c r="D509" s="5"/>
      <c r="E509" s="5"/>
      <c r="F509" s="5"/>
      <c r="G509" s="5"/>
      <c r="H509" s="5"/>
      <c r="I509" s="5"/>
      <c r="J509" s="5"/>
      <c r="K509" s="5"/>
      <c r="L509" s="28"/>
      <c r="M509" s="28"/>
      <c r="N509" s="28"/>
      <c r="O509" s="28"/>
      <c r="P509" s="38"/>
    </row>
    <row r="510" spans="1:16" ht="22.5">
      <c r="A510" s="302"/>
      <c r="B510" s="300"/>
      <c r="C510" s="87" t="s">
        <v>44</v>
      </c>
      <c r="D510" s="5"/>
      <c r="E510" s="5"/>
      <c r="F510" s="5"/>
      <c r="G510" s="5"/>
      <c r="H510" s="5"/>
      <c r="I510" s="5"/>
      <c r="J510" s="5"/>
      <c r="K510" s="5"/>
      <c r="L510" s="28"/>
      <c r="M510" s="28"/>
      <c r="N510" s="28"/>
      <c r="O510" s="28"/>
      <c r="P510" s="38"/>
    </row>
    <row r="511" spans="1:16" ht="12.75">
      <c r="A511" s="302"/>
      <c r="B511" s="301"/>
      <c r="C511" s="87" t="s">
        <v>278</v>
      </c>
      <c r="D511" s="5"/>
      <c r="E511" s="5"/>
      <c r="F511" s="5"/>
      <c r="G511" s="5"/>
      <c r="H511" s="5"/>
      <c r="I511" s="5"/>
      <c r="J511" s="5"/>
      <c r="K511" s="5"/>
      <c r="L511" s="28"/>
      <c r="M511" s="28"/>
      <c r="N511" s="28"/>
      <c r="O511" s="28"/>
      <c r="P511" s="38"/>
    </row>
    <row r="512" spans="1:16" ht="12.75">
      <c r="A512" s="299" t="s">
        <v>490</v>
      </c>
      <c r="B512" s="299" t="s">
        <v>491</v>
      </c>
      <c r="C512" s="87" t="s">
        <v>273</v>
      </c>
      <c r="D512" s="5">
        <f>SUM(D514:D519)</f>
        <v>590.7</v>
      </c>
      <c r="E512" s="5">
        <f aca="true" t="shared" si="100" ref="E512:O512">SUM(E514:E519)</f>
        <v>569.1</v>
      </c>
      <c r="F512" s="5">
        <f t="shared" si="100"/>
        <v>642</v>
      </c>
      <c r="G512" s="5">
        <f t="shared" si="100"/>
        <v>0</v>
      </c>
      <c r="H512" s="5">
        <f t="shared" si="100"/>
        <v>642</v>
      </c>
      <c r="I512" s="5">
        <f t="shared" si="100"/>
        <v>0</v>
      </c>
      <c r="J512" s="5">
        <f t="shared" si="100"/>
        <v>642</v>
      </c>
      <c r="K512" s="5">
        <f t="shared" si="100"/>
        <v>352.4</v>
      </c>
      <c r="L512" s="5">
        <f t="shared" si="100"/>
        <v>642</v>
      </c>
      <c r="M512" s="5">
        <f t="shared" si="100"/>
        <v>641.2</v>
      </c>
      <c r="N512" s="5">
        <f t="shared" si="100"/>
        <v>642</v>
      </c>
      <c r="O512" s="5">
        <f t="shared" si="100"/>
        <v>642</v>
      </c>
      <c r="P512" s="38"/>
    </row>
    <row r="513" spans="1:16" ht="12.75">
      <c r="A513" s="300"/>
      <c r="B513" s="300"/>
      <c r="C513" s="87" t="s">
        <v>274</v>
      </c>
      <c r="D513" s="5"/>
      <c r="E513" s="5"/>
      <c r="F513" s="5"/>
      <c r="G513" s="5"/>
      <c r="H513" s="5"/>
      <c r="I513" s="5"/>
      <c r="J513" s="5"/>
      <c r="K513" s="5"/>
      <c r="L513" s="28"/>
      <c r="M513" s="28"/>
      <c r="N513" s="28"/>
      <c r="O513" s="28"/>
      <c r="P513" s="38"/>
    </row>
    <row r="514" spans="1:16" ht="12.75">
      <c r="A514" s="300"/>
      <c r="B514" s="300"/>
      <c r="C514" s="87" t="s">
        <v>11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38"/>
    </row>
    <row r="515" spans="1:16" ht="12.75">
      <c r="A515" s="300"/>
      <c r="B515" s="300"/>
      <c r="C515" s="87" t="s">
        <v>275</v>
      </c>
      <c r="D515" s="5">
        <v>590.7</v>
      </c>
      <c r="E515" s="5">
        <v>569.1</v>
      </c>
      <c r="F515" s="5">
        <v>642</v>
      </c>
      <c r="G515" s="5">
        <v>0</v>
      </c>
      <c r="H515" s="39">
        <v>642</v>
      </c>
      <c r="I515" s="157">
        <v>0</v>
      </c>
      <c r="J515" s="5">
        <v>642</v>
      </c>
      <c r="K515" s="5">
        <v>352.4</v>
      </c>
      <c r="L515" s="5">
        <v>642</v>
      </c>
      <c r="M515" s="5">
        <v>641.2</v>
      </c>
      <c r="N515" s="5">
        <v>642</v>
      </c>
      <c r="O515" s="5">
        <v>642</v>
      </c>
      <c r="P515" s="38"/>
    </row>
    <row r="516" spans="1:16" ht="12.75">
      <c r="A516" s="300"/>
      <c r="B516" s="300"/>
      <c r="C516" s="87" t="s">
        <v>276</v>
      </c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38"/>
    </row>
    <row r="517" spans="1:16" ht="11.25" customHeight="1">
      <c r="A517" s="300"/>
      <c r="B517" s="300"/>
      <c r="C517" s="87" t="s">
        <v>277</v>
      </c>
      <c r="D517" s="5"/>
      <c r="E517" s="5"/>
      <c r="F517" s="5"/>
      <c r="G517" s="5"/>
      <c r="H517" s="5"/>
      <c r="I517" s="5"/>
      <c r="J517" s="5"/>
      <c r="K517" s="5"/>
      <c r="L517" s="28"/>
      <c r="M517" s="28"/>
      <c r="N517" s="28"/>
      <c r="O517" s="28"/>
      <c r="P517" s="38"/>
    </row>
    <row r="518" spans="1:16" ht="22.5" customHeight="1">
      <c r="A518" s="300"/>
      <c r="B518" s="300"/>
      <c r="C518" s="87" t="s">
        <v>44</v>
      </c>
      <c r="D518" s="5"/>
      <c r="E518" s="5"/>
      <c r="F518" s="5"/>
      <c r="G518" s="5"/>
      <c r="H518" s="5"/>
      <c r="I518" s="5"/>
      <c r="J518" s="5"/>
      <c r="K518" s="5"/>
      <c r="L518" s="28"/>
      <c r="M518" s="28"/>
      <c r="N518" s="28"/>
      <c r="O518" s="28"/>
      <c r="P518" s="38"/>
    </row>
    <row r="519" spans="1:16" ht="12.75">
      <c r="A519" s="301"/>
      <c r="B519" s="301"/>
      <c r="C519" s="87" t="s">
        <v>278</v>
      </c>
      <c r="D519" s="5"/>
      <c r="E519" s="5"/>
      <c r="F519" s="5"/>
      <c r="G519" s="5"/>
      <c r="H519" s="5"/>
      <c r="I519" s="5"/>
      <c r="J519" s="5"/>
      <c r="K519" s="5"/>
      <c r="L519" s="28"/>
      <c r="M519" s="28"/>
      <c r="N519" s="28"/>
      <c r="O519" s="28"/>
      <c r="P519" s="38"/>
    </row>
    <row r="520" spans="1:16" ht="17.25" customHeight="1">
      <c r="A520" s="299" t="s">
        <v>492</v>
      </c>
      <c r="B520" s="299" t="s">
        <v>272</v>
      </c>
      <c r="C520" s="87" t="s">
        <v>273</v>
      </c>
      <c r="D520" s="5">
        <f>SUM(D522:D527)</f>
        <v>3919</v>
      </c>
      <c r="E520" s="5">
        <f aca="true" t="shared" si="101" ref="E520:O520">SUM(E522:E527)</f>
        <v>3919</v>
      </c>
      <c r="F520" s="5">
        <f t="shared" si="101"/>
        <v>4244.7</v>
      </c>
      <c r="G520" s="5">
        <f t="shared" si="101"/>
        <v>701.4</v>
      </c>
      <c r="H520" s="5">
        <f t="shared" si="101"/>
        <v>4244.7</v>
      </c>
      <c r="I520" s="5">
        <f t="shared" si="101"/>
        <v>1860</v>
      </c>
      <c r="J520" s="5">
        <f t="shared" si="101"/>
        <v>4283.9</v>
      </c>
      <c r="K520" s="5">
        <f t="shared" si="101"/>
        <v>2863.9</v>
      </c>
      <c r="L520" s="5">
        <f t="shared" si="101"/>
        <v>4283.9</v>
      </c>
      <c r="M520" s="5">
        <f t="shared" si="101"/>
        <v>4283.9</v>
      </c>
      <c r="N520" s="5">
        <f t="shared" si="101"/>
        <v>4339.4</v>
      </c>
      <c r="O520" s="5">
        <f t="shared" si="101"/>
        <v>4309.8</v>
      </c>
      <c r="P520" s="38"/>
    </row>
    <row r="521" spans="1:16" ht="12.75">
      <c r="A521" s="300"/>
      <c r="B521" s="300"/>
      <c r="C521" s="87" t="s">
        <v>274</v>
      </c>
      <c r="D521" s="5"/>
      <c r="E521" s="5"/>
      <c r="F521" s="5"/>
      <c r="G521" s="5"/>
      <c r="H521" s="5"/>
      <c r="I521" s="5"/>
      <c r="J521" s="5"/>
      <c r="K521" s="5"/>
      <c r="L521" s="28"/>
      <c r="M521" s="28"/>
      <c r="N521" s="28"/>
      <c r="O521" s="28"/>
      <c r="P521" s="38"/>
    </row>
    <row r="522" spans="1:16" ht="12.75">
      <c r="A522" s="300"/>
      <c r="B522" s="300"/>
      <c r="C522" s="87" t="s">
        <v>11</v>
      </c>
      <c r="D522" s="5"/>
      <c r="E522" s="5"/>
      <c r="F522" s="5"/>
      <c r="G522" s="5"/>
      <c r="H522" s="5"/>
      <c r="I522" s="5"/>
      <c r="J522" s="5"/>
      <c r="K522" s="5"/>
      <c r="L522" s="28"/>
      <c r="M522" s="28"/>
      <c r="N522" s="28"/>
      <c r="O522" s="28"/>
      <c r="P522" s="38"/>
    </row>
    <row r="523" spans="1:16" ht="12.75">
      <c r="A523" s="300"/>
      <c r="B523" s="300"/>
      <c r="C523" s="87" t="s">
        <v>275</v>
      </c>
      <c r="D523" s="5">
        <v>3919</v>
      </c>
      <c r="E523" s="5">
        <v>3919</v>
      </c>
      <c r="F523" s="5">
        <v>4244.7</v>
      </c>
      <c r="G523" s="28">
        <v>701.4</v>
      </c>
      <c r="H523" s="5">
        <v>4244.7</v>
      </c>
      <c r="I523" s="5">
        <v>1860</v>
      </c>
      <c r="J523" s="5">
        <v>4283.9</v>
      </c>
      <c r="K523" s="5">
        <v>2863.9</v>
      </c>
      <c r="L523" s="5">
        <v>4283.9</v>
      </c>
      <c r="M523" s="5">
        <v>4283.9</v>
      </c>
      <c r="N523" s="5">
        <v>4339.4</v>
      </c>
      <c r="O523" s="28">
        <v>4309.8</v>
      </c>
      <c r="P523" s="38"/>
    </row>
    <row r="524" spans="1:16" ht="12.75">
      <c r="A524" s="300"/>
      <c r="B524" s="300"/>
      <c r="C524" s="87" t="s">
        <v>276</v>
      </c>
      <c r="D524" s="5"/>
      <c r="E524" s="5"/>
      <c r="F524" s="5"/>
      <c r="G524" s="5"/>
      <c r="H524" s="5"/>
      <c r="I524" s="5"/>
      <c r="J524" s="5"/>
      <c r="K524" s="5"/>
      <c r="L524" s="28"/>
      <c r="M524" s="28"/>
      <c r="N524" s="28"/>
      <c r="O524" s="28"/>
      <c r="P524" s="38"/>
    </row>
    <row r="525" spans="1:16" ht="12" customHeight="1">
      <c r="A525" s="300"/>
      <c r="B525" s="300"/>
      <c r="C525" s="87" t="s">
        <v>277</v>
      </c>
      <c r="D525" s="5"/>
      <c r="E525" s="5"/>
      <c r="F525" s="5"/>
      <c r="G525" s="5"/>
      <c r="H525" s="5"/>
      <c r="I525" s="5"/>
      <c r="J525" s="5"/>
      <c r="K525" s="5"/>
      <c r="L525" s="28"/>
      <c r="M525" s="28"/>
      <c r="N525" s="28"/>
      <c r="O525" s="28"/>
      <c r="P525" s="38"/>
    </row>
    <row r="526" spans="1:16" ht="22.5">
      <c r="A526" s="300"/>
      <c r="B526" s="300"/>
      <c r="C526" s="87" t="s">
        <v>44</v>
      </c>
      <c r="D526" s="5"/>
      <c r="E526" s="5"/>
      <c r="F526" s="5"/>
      <c r="G526" s="5"/>
      <c r="H526" s="5"/>
      <c r="I526" s="5"/>
      <c r="J526" s="5"/>
      <c r="K526" s="5"/>
      <c r="L526" s="28"/>
      <c r="M526" s="28"/>
      <c r="N526" s="28"/>
      <c r="O526" s="28"/>
      <c r="P526" s="38"/>
    </row>
    <row r="527" spans="1:16" ht="12.75">
      <c r="A527" s="301"/>
      <c r="B527" s="301"/>
      <c r="C527" s="87" t="s">
        <v>278</v>
      </c>
      <c r="D527" s="5"/>
      <c r="E527" s="5"/>
      <c r="F527" s="5"/>
      <c r="G527" s="5"/>
      <c r="H527" s="5"/>
      <c r="I527" s="5"/>
      <c r="J527" s="5"/>
      <c r="K527" s="5"/>
      <c r="L527" s="28"/>
      <c r="M527" s="28"/>
      <c r="N527" s="28"/>
      <c r="O527" s="28"/>
      <c r="P527" s="38"/>
    </row>
    <row r="528" spans="1:16" ht="12.75">
      <c r="A528" s="307" t="s">
        <v>40</v>
      </c>
      <c r="B528" s="307" t="s">
        <v>403</v>
      </c>
      <c r="C528" s="87" t="s">
        <v>273</v>
      </c>
      <c r="D528" s="12">
        <f>SUM(D530:D535)</f>
        <v>0</v>
      </c>
      <c r="E528" s="12">
        <f aca="true" t="shared" si="102" ref="E528:O528">SUM(E530:E535)</f>
        <v>0</v>
      </c>
      <c r="F528" s="12">
        <f t="shared" si="102"/>
        <v>60</v>
      </c>
      <c r="G528" s="12">
        <f t="shared" si="102"/>
        <v>0</v>
      </c>
      <c r="H528" s="12">
        <f t="shared" si="102"/>
        <v>5010</v>
      </c>
      <c r="I528" s="12">
        <f t="shared" si="102"/>
        <v>0</v>
      </c>
      <c r="J528" s="12">
        <f t="shared" si="102"/>
        <v>5010</v>
      </c>
      <c r="K528" s="12">
        <f t="shared" si="102"/>
        <v>0</v>
      </c>
      <c r="L528" s="12">
        <f t="shared" si="102"/>
        <v>3666.66</v>
      </c>
      <c r="M528" s="12">
        <f t="shared" si="102"/>
        <v>3666.6</v>
      </c>
      <c r="N528" s="12">
        <f t="shared" si="102"/>
        <v>60</v>
      </c>
      <c r="O528" s="12">
        <f t="shared" si="102"/>
        <v>60</v>
      </c>
      <c r="P528" s="38"/>
    </row>
    <row r="529" spans="1:16" ht="12.75">
      <c r="A529" s="308"/>
      <c r="B529" s="308"/>
      <c r="C529" s="87" t="s">
        <v>274</v>
      </c>
      <c r="D529" s="12"/>
      <c r="E529" s="12"/>
      <c r="F529" s="12"/>
      <c r="G529" s="12"/>
      <c r="H529" s="12"/>
      <c r="I529" s="12"/>
      <c r="J529" s="12"/>
      <c r="K529" s="12"/>
      <c r="L529" s="31"/>
      <c r="M529" s="31"/>
      <c r="N529" s="31"/>
      <c r="O529" s="31"/>
      <c r="P529" s="38"/>
    </row>
    <row r="530" spans="1:16" ht="12.75">
      <c r="A530" s="308"/>
      <c r="B530" s="308"/>
      <c r="C530" s="87" t="s">
        <v>11</v>
      </c>
      <c r="D530" s="12">
        <f>D538+D546+D554</f>
        <v>0</v>
      </c>
      <c r="E530" s="12">
        <f aca="true" t="shared" si="103" ref="E530:O530">E538+E546+E554</f>
        <v>0</v>
      </c>
      <c r="F530" s="12">
        <f t="shared" si="103"/>
        <v>0</v>
      </c>
      <c r="G530" s="12">
        <f t="shared" si="103"/>
        <v>0</v>
      </c>
      <c r="H530" s="12">
        <f t="shared" si="103"/>
        <v>0</v>
      </c>
      <c r="I530" s="12">
        <f t="shared" si="103"/>
        <v>0</v>
      </c>
      <c r="J530" s="12">
        <f t="shared" si="103"/>
        <v>0</v>
      </c>
      <c r="K530" s="12">
        <f t="shared" si="103"/>
        <v>0</v>
      </c>
      <c r="L530" s="12">
        <f t="shared" si="103"/>
        <v>0</v>
      </c>
      <c r="M530" s="12">
        <f t="shared" si="103"/>
        <v>0</v>
      </c>
      <c r="N530" s="12">
        <f t="shared" si="103"/>
        <v>0</v>
      </c>
      <c r="O530" s="12">
        <f t="shared" si="103"/>
        <v>0</v>
      </c>
      <c r="P530" s="38"/>
    </row>
    <row r="531" spans="1:16" ht="12.75">
      <c r="A531" s="308"/>
      <c r="B531" s="308"/>
      <c r="C531" s="87" t="s">
        <v>275</v>
      </c>
      <c r="D531" s="12">
        <f aca="true" t="shared" si="104" ref="D531:O531">D539+D547+D555</f>
        <v>0</v>
      </c>
      <c r="E531" s="12">
        <f t="shared" si="104"/>
        <v>0</v>
      </c>
      <c r="F531" s="12">
        <f t="shared" si="104"/>
        <v>0</v>
      </c>
      <c r="G531" s="12">
        <f t="shared" si="104"/>
        <v>0</v>
      </c>
      <c r="H531" s="12">
        <f t="shared" si="104"/>
        <v>4500</v>
      </c>
      <c r="I531" s="12">
        <f t="shared" si="104"/>
        <v>0</v>
      </c>
      <c r="J531" s="12">
        <f t="shared" si="104"/>
        <v>4500</v>
      </c>
      <c r="K531" s="12">
        <f t="shared" si="104"/>
        <v>0</v>
      </c>
      <c r="L531" s="12">
        <f t="shared" si="104"/>
        <v>3300</v>
      </c>
      <c r="M531" s="12">
        <f t="shared" si="104"/>
        <v>3299.94</v>
      </c>
      <c r="N531" s="12">
        <f t="shared" si="104"/>
        <v>0</v>
      </c>
      <c r="O531" s="12">
        <f t="shared" si="104"/>
        <v>0</v>
      </c>
      <c r="P531" s="38"/>
    </row>
    <row r="532" spans="1:16" ht="12.75">
      <c r="A532" s="308"/>
      <c r="B532" s="308"/>
      <c r="C532" s="87" t="s">
        <v>276</v>
      </c>
      <c r="D532" s="12">
        <f aca="true" t="shared" si="105" ref="D532:O532">D540+D548+D556</f>
        <v>0</v>
      </c>
      <c r="E532" s="12">
        <f t="shared" si="105"/>
        <v>0</v>
      </c>
      <c r="F532" s="12">
        <f t="shared" si="105"/>
        <v>60</v>
      </c>
      <c r="G532" s="12">
        <f t="shared" si="105"/>
        <v>0</v>
      </c>
      <c r="H532" s="12">
        <f t="shared" si="105"/>
        <v>510</v>
      </c>
      <c r="I532" s="12">
        <f t="shared" si="105"/>
        <v>0</v>
      </c>
      <c r="J532" s="12">
        <f t="shared" si="105"/>
        <v>510</v>
      </c>
      <c r="K532" s="12">
        <f t="shared" si="105"/>
        <v>0</v>
      </c>
      <c r="L532" s="12">
        <f t="shared" si="105"/>
        <v>366.66</v>
      </c>
      <c r="M532" s="12">
        <f t="shared" si="105"/>
        <v>366.66</v>
      </c>
      <c r="N532" s="12">
        <f t="shared" si="105"/>
        <v>60</v>
      </c>
      <c r="O532" s="12">
        <f t="shared" si="105"/>
        <v>60</v>
      </c>
      <c r="P532" s="38"/>
    </row>
    <row r="533" spans="1:16" ht="12.75" customHeight="1">
      <c r="A533" s="308"/>
      <c r="B533" s="308"/>
      <c r="C533" s="87" t="s">
        <v>277</v>
      </c>
      <c r="D533" s="12">
        <f aca="true" t="shared" si="106" ref="D533:O533">D541+D549+D557</f>
        <v>0</v>
      </c>
      <c r="E533" s="12">
        <f t="shared" si="106"/>
        <v>0</v>
      </c>
      <c r="F533" s="12">
        <f t="shared" si="106"/>
        <v>0</v>
      </c>
      <c r="G533" s="12">
        <f t="shared" si="106"/>
        <v>0</v>
      </c>
      <c r="H533" s="12">
        <f t="shared" si="106"/>
        <v>0</v>
      </c>
      <c r="I533" s="12">
        <f t="shared" si="106"/>
        <v>0</v>
      </c>
      <c r="J533" s="12">
        <f t="shared" si="106"/>
        <v>0</v>
      </c>
      <c r="K533" s="12">
        <f t="shared" si="106"/>
        <v>0</v>
      </c>
      <c r="L533" s="12">
        <f t="shared" si="106"/>
        <v>0</v>
      </c>
      <c r="M533" s="12">
        <f t="shared" si="106"/>
        <v>0</v>
      </c>
      <c r="N533" s="12">
        <f t="shared" si="106"/>
        <v>0</v>
      </c>
      <c r="O533" s="12">
        <f t="shared" si="106"/>
        <v>0</v>
      </c>
      <c r="P533" s="38"/>
    </row>
    <row r="534" spans="1:16" ht="22.5">
      <c r="A534" s="308"/>
      <c r="B534" s="308"/>
      <c r="C534" s="87" t="s">
        <v>44</v>
      </c>
      <c r="D534" s="12">
        <f aca="true" t="shared" si="107" ref="D534:O534">D542+D550+D558</f>
        <v>0</v>
      </c>
      <c r="E534" s="12">
        <f t="shared" si="107"/>
        <v>0</v>
      </c>
      <c r="F534" s="12">
        <f t="shared" si="107"/>
        <v>0</v>
      </c>
      <c r="G534" s="12">
        <f t="shared" si="107"/>
        <v>0</v>
      </c>
      <c r="H534" s="12">
        <f t="shared" si="107"/>
        <v>0</v>
      </c>
      <c r="I534" s="12">
        <f t="shared" si="107"/>
        <v>0</v>
      </c>
      <c r="J534" s="12">
        <f t="shared" si="107"/>
        <v>0</v>
      </c>
      <c r="K534" s="12">
        <f t="shared" si="107"/>
        <v>0</v>
      </c>
      <c r="L534" s="12">
        <f t="shared" si="107"/>
        <v>0</v>
      </c>
      <c r="M534" s="12">
        <f t="shared" si="107"/>
        <v>0</v>
      </c>
      <c r="N534" s="12">
        <f t="shared" si="107"/>
        <v>0</v>
      </c>
      <c r="O534" s="12">
        <f t="shared" si="107"/>
        <v>0</v>
      </c>
      <c r="P534" s="38"/>
    </row>
    <row r="535" spans="1:16" ht="12.75">
      <c r="A535" s="309"/>
      <c r="B535" s="309"/>
      <c r="C535" s="87" t="s">
        <v>278</v>
      </c>
      <c r="D535" s="12">
        <f aca="true" t="shared" si="108" ref="D535:O535">D543+D551+D559</f>
        <v>0</v>
      </c>
      <c r="E535" s="12">
        <f t="shared" si="108"/>
        <v>0</v>
      </c>
      <c r="F535" s="12">
        <f t="shared" si="108"/>
        <v>0</v>
      </c>
      <c r="G535" s="12">
        <f t="shared" si="108"/>
        <v>0</v>
      </c>
      <c r="H535" s="12">
        <f t="shared" si="108"/>
        <v>0</v>
      </c>
      <c r="I535" s="12">
        <f t="shared" si="108"/>
        <v>0</v>
      </c>
      <c r="J535" s="12">
        <f t="shared" si="108"/>
        <v>0</v>
      </c>
      <c r="K535" s="12">
        <f t="shared" si="108"/>
        <v>0</v>
      </c>
      <c r="L535" s="12">
        <f t="shared" si="108"/>
        <v>0</v>
      </c>
      <c r="M535" s="12">
        <f t="shared" si="108"/>
        <v>0</v>
      </c>
      <c r="N535" s="12">
        <f t="shared" si="108"/>
        <v>0</v>
      </c>
      <c r="O535" s="12">
        <f t="shared" si="108"/>
        <v>0</v>
      </c>
      <c r="P535" s="38"/>
    </row>
    <row r="536" spans="1:16" ht="11.25" customHeight="1">
      <c r="A536" s="299" t="s">
        <v>488</v>
      </c>
      <c r="B536" s="299" t="s">
        <v>493</v>
      </c>
      <c r="C536" s="87" t="s">
        <v>273</v>
      </c>
      <c r="D536" s="5">
        <f>SUM(D538:D543)</f>
        <v>0</v>
      </c>
      <c r="E536" s="5">
        <f aca="true" t="shared" si="109" ref="E536:O536">SUM(E538:E543)</f>
        <v>0</v>
      </c>
      <c r="F536" s="5">
        <f t="shared" si="109"/>
        <v>30</v>
      </c>
      <c r="G536" s="5">
        <f t="shared" si="109"/>
        <v>0</v>
      </c>
      <c r="H536" s="5">
        <f t="shared" si="109"/>
        <v>9</v>
      </c>
      <c r="I536" s="5">
        <f t="shared" si="109"/>
        <v>0</v>
      </c>
      <c r="J536" s="5">
        <f t="shared" si="109"/>
        <v>9</v>
      </c>
      <c r="K536" s="5">
        <f t="shared" si="109"/>
        <v>0</v>
      </c>
      <c r="L536" s="5">
        <f t="shared" si="109"/>
        <v>0</v>
      </c>
      <c r="M536" s="5">
        <f t="shared" si="109"/>
        <v>0</v>
      </c>
      <c r="N536" s="5">
        <f t="shared" si="109"/>
        <v>30</v>
      </c>
      <c r="O536" s="5">
        <f t="shared" si="109"/>
        <v>30</v>
      </c>
      <c r="P536" s="38"/>
    </row>
    <row r="537" spans="1:16" ht="12.75">
      <c r="A537" s="300"/>
      <c r="B537" s="300"/>
      <c r="C537" s="87" t="s">
        <v>274</v>
      </c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38"/>
    </row>
    <row r="538" spans="1:16" ht="12.75">
      <c r="A538" s="300"/>
      <c r="B538" s="300"/>
      <c r="C538" s="87" t="s">
        <v>11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38"/>
    </row>
    <row r="539" spans="1:16" ht="12.75">
      <c r="A539" s="300"/>
      <c r="B539" s="300"/>
      <c r="C539" s="87" t="s">
        <v>275</v>
      </c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38"/>
    </row>
    <row r="540" spans="1:16" ht="12.75">
      <c r="A540" s="300"/>
      <c r="B540" s="300"/>
      <c r="C540" s="87" t="s">
        <v>276</v>
      </c>
      <c r="D540" s="5">
        <v>0</v>
      </c>
      <c r="E540" s="5">
        <v>0</v>
      </c>
      <c r="F540" s="5">
        <v>30</v>
      </c>
      <c r="G540" s="5">
        <v>0</v>
      </c>
      <c r="H540" s="5">
        <v>9</v>
      </c>
      <c r="I540" s="5">
        <v>0</v>
      </c>
      <c r="J540" s="5">
        <v>9</v>
      </c>
      <c r="K540" s="5">
        <v>0</v>
      </c>
      <c r="L540" s="5">
        <v>0</v>
      </c>
      <c r="M540" s="5">
        <v>0</v>
      </c>
      <c r="N540" s="5">
        <v>30</v>
      </c>
      <c r="O540" s="5">
        <v>30</v>
      </c>
      <c r="P540" s="38"/>
    </row>
    <row r="541" spans="1:16" ht="15.75" customHeight="1">
      <c r="A541" s="300"/>
      <c r="B541" s="300"/>
      <c r="C541" s="87" t="s">
        <v>277</v>
      </c>
      <c r="D541" s="5"/>
      <c r="E541" s="5"/>
      <c r="F541" s="5"/>
      <c r="G541" s="5"/>
      <c r="H541" s="5"/>
      <c r="I541" s="5"/>
      <c r="J541" s="5"/>
      <c r="K541" s="5"/>
      <c r="L541" s="28"/>
      <c r="M541" s="28"/>
      <c r="N541" s="28"/>
      <c r="O541" s="28"/>
      <c r="P541" s="38"/>
    </row>
    <row r="542" spans="1:16" ht="22.5">
      <c r="A542" s="300"/>
      <c r="B542" s="300"/>
      <c r="C542" s="87" t="s">
        <v>44</v>
      </c>
      <c r="D542" s="5"/>
      <c r="E542" s="5"/>
      <c r="F542" s="5"/>
      <c r="G542" s="5"/>
      <c r="H542" s="5"/>
      <c r="I542" s="5"/>
      <c r="J542" s="5"/>
      <c r="K542" s="5"/>
      <c r="L542" s="28"/>
      <c r="M542" s="28"/>
      <c r="N542" s="28"/>
      <c r="O542" s="28"/>
      <c r="P542" s="38"/>
    </row>
    <row r="543" spans="1:16" ht="12.75">
      <c r="A543" s="301"/>
      <c r="B543" s="301"/>
      <c r="C543" s="87" t="s">
        <v>278</v>
      </c>
      <c r="D543" s="5"/>
      <c r="E543" s="5"/>
      <c r="F543" s="5"/>
      <c r="G543" s="5"/>
      <c r="H543" s="5"/>
      <c r="I543" s="5"/>
      <c r="J543" s="5"/>
      <c r="K543" s="5"/>
      <c r="L543" s="28"/>
      <c r="M543" s="28"/>
      <c r="N543" s="28"/>
      <c r="O543" s="28"/>
      <c r="P543" s="38"/>
    </row>
    <row r="544" spans="1:16" ht="15.75" customHeight="1">
      <c r="A544" s="299" t="s">
        <v>808</v>
      </c>
      <c r="B544" s="299" t="s">
        <v>494</v>
      </c>
      <c r="C544" s="87" t="s">
        <v>273</v>
      </c>
      <c r="D544" s="5">
        <f>SUM(D546:D551)</f>
        <v>0</v>
      </c>
      <c r="E544" s="5">
        <f aca="true" t="shared" si="110" ref="E544:O544">SUM(E546:E551)</f>
        <v>0</v>
      </c>
      <c r="F544" s="5">
        <f t="shared" si="110"/>
        <v>0</v>
      </c>
      <c r="G544" s="5">
        <f t="shared" si="110"/>
        <v>0</v>
      </c>
      <c r="H544" s="5">
        <f t="shared" si="110"/>
        <v>5001</v>
      </c>
      <c r="I544" s="5">
        <f t="shared" si="110"/>
        <v>0</v>
      </c>
      <c r="J544" s="5">
        <f t="shared" si="110"/>
        <v>5001</v>
      </c>
      <c r="K544" s="5">
        <f t="shared" si="110"/>
        <v>0</v>
      </c>
      <c r="L544" s="34">
        <f t="shared" si="110"/>
        <v>3666.66</v>
      </c>
      <c r="M544" s="34">
        <f t="shared" si="110"/>
        <v>3666.6</v>
      </c>
      <c r="N544" s="5">
        <f t="shared" si="110"/>
        <v>0</v>
      </c>
      <c r="O544" s="5">
        <f t="shared" si="110"/>
        <v>0</v>
      </c>
      <c r="P544" s="38"/>
    </row>
    <row r="545" spans="1:16" ht="12.75">
      <c r="A545" s="300"/>
      <c r="B545" s="300"/>
      <c r="C545" s="87" t="s">
        <v>274</v>
      </c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38"/>
    </row>
    <row r="546" spans="1:16" ht="12.75">
      <c r="A546" s="300"/>
      <c r="B546" s="300"/>
      <c r="C546" s="87" t="s">
        <v>11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38"/>
    </row>
    <row r="547" spans="1:16" ht="12.75">
      <c r="A547" s="300"/>
      <c r="B547" s="300"/>
      <c r="C547" s="87" t="s">
        <v>275</v>
      </c>
      <c r="D547" s="5"/>
      <c r="E547" s="5"/>
      <c r="F547" s="5"/>
      <c r="G547" s="5"/>
      <c r="H547" s="34">
        <v>4500</v>
      </c>
      <c r="I547" s="34">
        <v>0</v>
      </c>
      <c r="J547" s="34">
        <v>4500</v>
      </c>
      <c r="K547" s="34">
        <v>0</v>
      </c>
      <c r="L547" s="34">
        <v>3300</v>
      </c>
      <c r="M547" s="34">
        <v>3299.94</v>
      </c>
      <c r="N547" s="34"/>
      <c r="O547" s="34"/>
      <c r="P547" s="38"/>
    </row>
    <row r="548" spans="1:16" ht="12.75">
      <c r="A548" s="300"/>
      <c r="B548" s="300"/>
      <c r="C548" s="87" t="s">
        <v>276</v>
      </c>
      <c r="D548" s="5"/>
      <c r="E548" s="5"/>
      <c r="F548" s="5"/>
      <c r="G548" s="5"/>
      <c r="H548" s="34">
        <v>501</v>
      </c>
      <c r="I548" s="34">
        <v>0</v>
      </c>
      <c r="J548" s="34">
        <v>501</v>
      </c>
      <c r="K548" s="34">
        <v>0</v>
      </c>
      <c r="L548" s="29">
        <v>366.66</v>
      </c>
      <c r="M548" s="29">
        <v>366.66</v>
      </c>
      <c r="N548" s="29">
        <v>0</v>
      </c>
      <c r="O548" s="29">
        <v>0</v>
      </c>
      <c r="P548" s="38"/>
    </row>
    <row r="549" spans="1:16" ht="11.25" customHeight="1">
      <c r="A549" s="300"/>
      <c r="B549" s="300"/>
      <c r="C549" s="87" t="s">
        <v>277</v>
      </c>
      <c r="D549" s="5"/>
      <c r="E549" s="5"/>
      <c r="F549" s="5"/>
      <c r="G549" s="5"/>
      <c r="H549" s="5"/>
      <c r="I549" s="5"/>
      <c r="J549" s="5"/>
      <c r="K549" s="5"/>
      <c r="L549" s="28"/>
      <c r="M549" s="28"/>
      <c r="N549" s="28"/>
      <c r="O549" s="28"/>
      <c r="P549" s="38"/>
    </row>
    <row r="550" spans="1:16" ht="22.5">
      <c r="A550" s="300"/>
      <c r="B550" s="300"/>
      <c r="C550" s="87" t="s">
        <v>44</v>
      </c>
      <c r="D550" s="5"/>
      <c r="E550" s="5"/>
      <c r="F550" s="5"/>
      <c r="G550" s="5"/>
      <c r="H550" s="5"/>
      <c r="I550" s="5"/>
      <c r="J550" s="5"/>
      <c r="K550" s="5"/>
      <c r="L550" s="28"/>
      <c r="M550" s="28"/>
      <c r="N550" s="28"/>
      <c r="O550" s="28"/>
      <c r="P550" s="38"/>
    </row>
    <row r="551" spans="1:16" ht="12.75">
      <c r="A551" s="301"/>
      <c r="B551" s="301"/>
      <c r="C551" s="87" t="s">
        <v>278</v>
      </c>
      <c r="D551" s="5"/>
      <c r="E551" s="5"/>
      <c r="F551" s="5"/>
      <c r="G551" s="5"/>
      <c r="H551" s="5"/>
      <c r="I551" s="5"/>
      <c r="J551" s="5"/>
      <c r="K551" s="5"/>
      <c r="L551" s="28"/>
      <c r="M551" s="28"/>
      <c r="N551" s="28"/>
      <c r="O551" s="28"/>
      <c r="P551" s="38"/>
    </row>
    <row r="552" spans="1:16" ht="15.75" customHeight="1">
      <c r="A552" s="299" t="s">
        <v>495</v>
      </c>
      <c r="B552" s="299" t="s">
        <v>496</v>
      </c>
      <c r="C552" s="87" t="s">
        <v>273</v>
      </c>
      <c r="D552" s="5">
        <f>SUM(D554:D559)</f>
        <v>0</v>
      </c>
      <c r="E552" s="5">
        <f aca="true" t="shared" si="111" ref="E552:O552">SUM(E554:E559)</f>
        <v>0</v>
      </c>
      <c r="F552" s="5">
        <f t="shared" si="111"/>
        <v>30</v>
      </c>
      <c r="G552" s="5">
        <f t="shared" si="111"/>
        <v>0</v>
      </c>
      <c r="H552" s="5">
        <f t="shared" si="111"/>
        <v>0</v>
      </c>
      <c r="I552" s="5">
        <f t="shared" si="111"/>
        <v>0</v>
      </c>
      <c r="J552" s="5">
        <f t="shared" si="111"/>
        <v>0</v>
      </c>
      <c r="K552" s="5">
        <f t="shared" si="111"/>
        <v>0</v>
      </c>
      <c r="L552" s="5">
        <f t="shared" si="111"/>
        <v>0</v>
      </c>
      <c r="M552" s="5">
        <f t="shared" si="111"/>
        <v>0</v>
      </c>
      <c r="N552" s="5">
        <f t="shared" si="111"/>
        <v>30</v>
      </c>
      <c r="O552" s="5">
        <f t="shared" si="111"/>
        <v>30</v>
      </c>
      <c r="P552" s="38"/>
    </row>
    <row r="553" spans="1:16" ht="12.75">
      <c r="A553" s="300"/>
      <c r="B553" s="300"/>
      <c r="C553" s="87" t="s">
        <v>274</v>
      </c>
      <c r="D553" s="5"/>
      <c r="E553" s="5"/>
      <c r="F553" s="5"/>
      <c r="G553" s="5"/>
      <c r="H553" s="5"/>
      <c r="I553" s="5"/>
      <c r="J553" s="5"/>
      <c r="K553" s="5"/>
      <c r="L553" s="28"/>
      <c r="M553" s="28"/>
      <c r="N553" s="28"/>
      <c r="O553" s="28"/>
      <c r="P553" s="38"/>
    </row>
    <row r="554" spans="1:16" ht="12.75">
      <c r="A554" s="300"/>
      <c r="B554" s="300"/>
      <c r="C554" s="87" t="s">
        <v>11</v>
      </c>
      <c r="D554" s="5"/>
      <c r="E554" s="5"/>
      <c r="F554" s="5"/>
      <c r="G554" s="5"/>
      <c r="H554" s="5"/>
      <c r="I554" s="5"/>
      <c r="J554" s="5"/>
      <c r="K554" s="5"/>
      <c r="L554" s="28"/>
      <c r="M554" s="28"/>
      <c r="N554" s="28"/>
      <c r="O554" s="28"/>
      <c r="P554" s="38"/>
    </row>
    <row r="555" spans="1:16" ht="12.75">
      <c r="A555" s="300"/>
      <c r="B555" s="300"/>
      <c r="C555" s="87" t="s">
        <v>275</v>
      </c>
      <c r="D555" s="5"/>
      <c r="E555" s="5"/>
      <c r="F555" s="28"/>
      <c r="G555" s="28"/>
      <c r="H555" s="28"/>
      <c r="I555" s="28"/>
      <c r="J555" s="5"/>
      <c r="K555" s="5"/>
      <c r="L555" s="28"/>
      <c r="M555" s="28"/>
      <c r="N555" s="28"/>
      <c r="O555" s="28"/>
      <c r="P555" s="38"/>
    </row>
    <row r="556" spans="1:16" ht="12.75">
      <c r="A556" s="300"/>
      <c r="B556" s="300"/>
      <c r="C556" s="87" t="s">
        <v>276</v>
      </c>
      <c r="D556" s="5">
        <v>0</v>
      </c>
      <c r="E556" s="5">
        <v>0</v>
      </c>
      <c r="F556" s="5">
        <v>30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30</v>
      </c>
      <c r="O556" s="5">
        <v>30</v>
      </c>
      <c r="P556" s="38"/>
    </row>
    <row r="557" spans="1:16" ht="11.25" customHeight="1">
      <c r="A557" s="300"/>
      <c r="B557" s="300"/>
      <c r="C557" s="87" t="s">
        <v>277</v>
      </c>
      <c r="D557" s="5"/>
      <c r="E557" s="5"/>
      <c r="F557" s="5"/>
      <c r="G557" s="5"/>
      <c r="H557" s="5"/>
      <c r="I557" s="5"/>
      <c r="J557" s="5"/>
      <c r="K557" s="5"/>
      <c r="L557" s="28"/>
      <c r="M557" s="28"/>
      <c r="N557" s="28"/>
      <c r="O557" s="28"/>
      <c r="P557" s="38"/>
    </row>
    <row r="558" spans="1:16" ht="22.5">
      <c r="A558" s="300"/>
      <c r="B558" s="300"/>
      <c r="C558" s="87" t="s">
        <v>44</v>
      </c>
      <c r="D558" s="5"/>
      <c r="E558" s="5"/>
      <c r="F558" s="5"/>
      <c r="G558" s="5"/>
      <c r="H558" s="5"/>
      <c r="I558" s="5"/>
      <c r="J558" s="5"/>
      <c r="K558" s="5"/>
      <c r="L558" s="28"/>
      <c r="M558" s="28"/>
      <c r="N558" s="28"/>
      <c r="O558" s="28"/>
      <c r="P558" s="38"/>
    </row>
    <row r="559" spans="1:16" ht="12.75">
      <c r="A559" s="301"/>
      <c r="B559" s="301"/>
      <c r="C559" s="87" t="s">
        <v>278</v>
      </c>
      <c r="D559" s="5"/>
      <c r="E559" s="5"/>
      <c r="F559" s="5"/>
      <c r="G559" s="5"/>
      <c r="H559" s="5"/>
      <c r="I559" s="5"/>
      <c r="J559" s="5"/>
      <c r="K559" s="5"/>
      <c r="L559" s="28"/>
      <c r="M559" s="28"/>
      <c r="N559" s="28"/>
      <c r="O559" s="28"/>
      <c r="P559" s="38"/>
    </row>
    <row r="560" spans="1:16" ht="12.75">
      <c r="A560" s="307" t="s">
        <v>40</v>
      </c>
      <c r="B560" s="307" t="s">
        <v>406</v>
      </c>
      <c r="C560" s="87" t="s">
        <v>273</v>
      </c>
      <c r="D560" s="12">
        <f>SUM(D562:D567)</f>
        <v>0</v>
      </c>
      <c r="E560" s="12">
        <f aca="true" t="shared" si="112" ref="E560:O560">SUM(E562:E567)</f>
        <v>0</v>
      </c>
      <c r="F560" s="12">
        <f t="shared" si="112"/>
        <v>25</v>
      </c>
      <c r="G560" s="12">
        <f t="shared" si="112"/>
        <v>0</v>
      </c>
      <c r="H560" s="12">
        <f t="shared" si="112"/>
        <v>25</v>
      </c>
      <c r="I560" s="12">
        <f t="shared" si="112"/>
        <v>0</v>
      </c>
      <c r="J560" s="12">
        <f t="shared" si="112"/>
        <v>25</v>
      </c>
      <c r="K560" s="12">
        <f t="shared" si="112"/>
        <v>0</v>
      </c>
      <c r="L560" s="12">
        <f t="shared" si="112"/>
        <v>0</v>
      </c>
      <c r="M560" s="12">
        <f t="shared" si="112"/>
        <v>0</v>
      </c>
      <c r="N560" s="12">
        <f t="shared" si="112"/>
        <v>25</v>
      </c>
      <c r="O560" s="12">
        <f t="shared" si="112"/>
        <v>25</v>
      </c>
      <c r="P560" s="38"/>
    </row>
    <row r="561" spans="1:16" ht="12.75">
      <c r="A561" s="308"/>
      <c r="B561" s="308"/>
      <c r="C561" s="87" t="s">
        <v>274</v>
      </c>
      <c r="D561" s="12"/>
      <c r="E561" s="12"/>
      <c r="F561" s="12"/>
      <c r="G561" s="12"/>
      <c r="H561" s="12"/>
      <c r="I561" s="12"/>
      <c r="J561" s="12"/>
      <c r="K561" s="12"/>
      <c r="L561" s="31"/>
      <c r="M561" s="12"/>
      <c r="N561" s="31"/>
      <c r="O561" s="31"/>
      <c r="P561" s="38"/>
    </row>
    <row r="562" spans="1:16" ht="12.75">
      <c r="A562" s="308"/>
      <c r="B562" s="308"/>
      <c r="C562" s="87" t="s">
        <v>11</v>
      </c>
      <c r="D562" s="12">
        <f>D570+D578</f>
        <v>0</v>
      </c>
      <c r="E562" s="12"/>
      <c r="F562" s="12"/>
      <c r="G562" s="12"/>
      <c r="H562" s="12"/>
      <c r="I562" s="12"/>
      <c r="J562" s="12"/>
      <c r="K562" s="12"/>
      <c r="L562" s="31"/>
      <c r="M562" s="12"/>
      <c r="N562" s="31"/>
      <c r="O562" s="31"/>
      <c r="P562" s="38"/>
    </row>
    <row r="563" spans="1:16" ht="12.75">
      <c r="A563" s="308"/>
      <c r="B563" s="308"/>
      <c r="C563" s="87" t="s">
        <v>275</v>
      </c>
      <c r="D563" s="12">
        <f>D571+D579</f>
        <v>0</v>
      </c>
      <c r="E563" s="12"/>
      <c r="F563" s="12"/>
      <c r="G563" s="12"/>
      <c r="H563" s="12"/>
      <c r="I563" s="12"/>
      <c r="J563" s="12"/>
      <c r="K563" s="12"/>
      <c r="L563" s="31"/>
      <c r="M563" s="12"/>
      <c r="N563" s="31"/>
      <c r="O563" s="31"/>
      <c r="P563" s="38"/>
    </row>
    <row r="564" spans="1:16" ht="12.75">
      <c r="A564" s="308"/>
      <c r="B564" s="308"/>
      <c r="C564" s="87" t="s">
        <v>276</v>
      </c>
      <c r="D564" s="12">
        <f>D572+D580</f>
        <v>0</v>
      </c>
      <c r="E564" s="12">
        <f aca="true" t="shared" si="113" ref="E564:O564">E572+E580</f>
        <v>0</v>
      </c>
      <c r="F564" s="12">
        <f t="shared" si="113"/>
        <v>25</v>
      </c>
      <c r="G564" s="12">
        <f t="shared" si="113"/>
        <v>0</v>
      </c>
      <c r="H564" s="12">
        <f t="shared" si="113"/>
        <v>25</v>
      </c>
      <c r="I564" s="12">
        <f t="shared" si="113"/>
        <v>0</v>
      </c>
      <c r="J564" s="12">
        <f t="shared" si="113"/>
        <v>25</v>
      </c>
      <c r="K564" s="12">
        <f t="shared" si="113"/>
        <v>0</v>
      </c>
      <c r="L564" s="12">
        <f t="shared" si="113"/>
        <v>0</v>
      </c>
      <c r="M564" s="12">
        <f t="shared" si="113"/>
        <v>0</v>
      </c>
      <c r="N564" s="12">
        <f t="shared" si="113"/>
        <v>25</v>
      </c>
      <c r="O564" s="12">
        <f t="shared" si="113"/>
        <v>25</v>
      </c>
      <c r="P564" s="38"/>
    </row>
    <row r="565" spans="1:16" ht="13.5" customHeight="1">
      <c r="A565" s="308"/>
      <c r="B565" s="308"/>
      <c r="C565" s="87" t="s">
        <v>277</v>
      </c>
      <c r="D565" s="12">
        <f>D573+D581</f>
        <v>0</v>
      </c>
      <c r="E565" s="12"/>
      <c r="F565" s="12"/>
      <c r="G565" s="12"/>
      <c r="H565" s="12"/>
      <c r="I565" s="12"/>
      <c r="J565" s="12"/>
      <c r="K565" s="12"/>
      <c r="L565" s="31"/>
      <c r="M565" s="31"/>
      <c r="N565" s="31"/>
      <c r="O565" s="31"/>
      <c r="P565" s="38"/>
    </row>
    <row r="566" spans="1:16" ht="22.5">
      <c r="A566" s="308"/>
      <c r="B566" s="308"/>
      <c r="C566" s="87" t="s">
        <v>44</v>
      </c>
      <c r="D566" s="12">
        <f>D574+D582</f>
        <v>0</v>
      </c>
      <c r="E566" s="12"/>
      <c r="F566" s="12"/>
      <c r="G566" s="12"/>
      <c r="H566" s="12"/>
      <c r="I566" s="12"/>
      <c r="J566" s="12"/>
      <c r="K566" s="12"/>
      <c r="L566" s="31"/>
      <c r="M566" s="31"/>
      <c r="N566" s="31"/>
      <c r="O566" s="31"/>
      <c r="P566" s="38"/>
    </row>
    <row r="567" spans="1:16" ht="12.75">
      <c r="A567" s="309"/>
      <c r="B567" s="309"/>
      <c r="C567" s="87" t="s">
        <v>278</v>
      </c>
      <c r="D567" s="12"/>
      <c r="E567" s="12"/>
      <c r="F567" s="12"/>
      <c r="G567" s="12"/>
      <c r="H567" s="12"/>
      <c r="I567" s="12"/>
      <c r="J567" s="12"/>
      <c r="K567" s="12"/>
      <c r="L567" s="31"/>
      <c r="M567" s="31"/>
      <c r="N567" s="31"/>
      <c r="O567" s="31"/>
      <c r="P567" s="38"/>
    </row>
    <row r="568" spans="1:16" ht="12.75">
      <c r="A568" s="299" t="s">
        <v>633</v>
      </c>
      <c r="B568" s="299" t="s">
        <v>877</v>
      </c>
      <c r="C568" s="87" t="s">
        <v>273</v>
      </c>
      <c r="D568" s="5">
        <f>SUM(D570:D575)</f>
        <v>0</v>
      </c>
      <c r="E568" s="5">
        <f aca="true" t="shared" si="114" ref="E568:O568">SUM(E570:E575)</f>
        <v>0</v>
      </c>
      <c r="F568" s="5">
        <f t="shared" si="114"/>
        <v>25</v>
      </c>
      <c r="G568" s="5">
        <f t="shared" si="114"/>
        <v>0</v>
      </c>
      <c r="H568" s="5">
        <f t="shared" si="114"/>
        <v>25</v>
      </c>
      <c r="I568" s="5">
        <f t="shared" si="114"/>
        <v>0</v>
      </c>
      <c r="J568" s="5">
        <f t="shared" si="114"/>
        <v>25</v>
      </c>
      <c r="K568" s="5">
        <f t="shared" si="114"/>
        <v>0</v>
      </c>
      <c r="L568" s="5">
        <f t="shared" si="114"/>
        <v>0</v>
      </c>
      <c r="M568" s="5">
        <f t="shared" si="114"/>
        <v>0</v>
      </c>
      <c r="N568" s="5">
        <f t="shared" si="114"/>
        <v>25</v>
      </c>
      <c r="O568" s="5">
        <f t="shared" si="114"/>
        <v>25</v>
      </c>
      <c r="P568" s="38"/>
    </row>
    <row r="569" spans="1:16" ht="12.75">
      <c r="A569" s="300"/>
      <c r="B569" s="300"/>
      <c r="C569" s="87" t="s">
        <v>274</v>
      </c>
      <c r="D569" s="5"/>
      <c r="E569" s="5"/>
      <c r="F569" s="5"/>
      <c r="G569" s="5"/>
      <c r="H569" s="5"/>
      <c r="I569" s="5"/>
      <c r="J569" s="5"/>
      <c r="K569" s="5"/>
      <c r="L569" s="28"/>
      <c r="M569" s="28"/>
      <c r="N569" s="28"/>
      <c r="O569" s="28"/>
      <c r="P569" s="38"/>
    </row>
    <row r="570" spans="1:16" ht="12.75">
      <c r="A570" s="300"/>
      <c r="B570" s="300"/>
      <c r="C570" s="87" t="s">
        <v>11</v>
      </c>
      <c r="D570" s="5"/>
      <c r="E570" s="5"/>
      <c r="F570" s="5"/>
      <c r="G570" s="5"/>
      <c r="H570" s="5"/>
      <c r="I570" s="5"/>
      <c r="J570" s="5"/>
      <c r="K570" s="5"/>
      <c r="L570" s="28"/>
      <c r="M570" s="28"/>
      <c r="N570" s="28"/>
      <c r="O570" s="28"/>
      <c r="P570" s="38"/>
    </row>
    <row r="571" spans="1:16" ht="12.75">
      <c r="A571" s="300"/>
      <c r="B571" s="300"/>
      <c r="C571" s="87" t="s">
        <v>275</v>
      </c>
      <c r="D571" s="5"/>
      <c r="E571" s="5"/>
      <c r="F571" s="5"/>
      <c r="G571" s="5"/>
      <c r="H571" s="5"/>
      <c r="I571" s="5"/>
      <c r="J571" s="5"/>
      <c r="K571" s="5"/>
      <c r="L571" s="28"/>
      <c r="M571" s="28"/>
      <c r="N571" s="28"/>
      <c r="O571" s="28"/>
      <c r="P571" s="38"/>
    </row>
    <row r="572" spans="1:16" ht="12.75">
      <c r="A572" s="300"/>
      <c r="B572" s="300"/>
      <c r="C572" s="87" t="s">
        <v>276</v>
      </c>
      <c r="D572" s="5">
        <v>0</v>
      </c>
      <c r="E572" s="5">
        <v>0</v>
      </c>
      <c r="F572" s="5">
        <v>25</v>
      </c>
      <c r="G572" s="5">
        <v>0</v>
      </c>
      <c r="H572" s="5">
        <v>25</v>
      </c>
      <c r="I572" s="5">
        <v>0</v>
      </c>
      <c r="J572" s="5">
        <v>25</v>
      </c>
      <c r="K572" s="5">
        <v>0</v>
      </c>
      <c r="L572" s="28">
        <v>0</v>
      </c>
      <c r="M572" s="28">
        <v>0</v>
      </c>
      <c r="N572" s="28">
        <v>25</v>
      </c>
      <c r="O572" s="28">
        <v>25</v>
      </c>
      <c r="P572" s="38"/>
    </row>
    <row r="573" spans="1:16" ht="17.25" customHeight="1">
      <c r="A573" s="300"/>
      <c r="B573" s="300"/>
      <c r="C573" s="87" t="s">
        <v>277</v>
      </c>
      <c r="D573" s="5"/>
      <c r="E573" s="5"/>
      <c r="F573" s="5"/>
      <c r="G573" s="5"/>
      <c r="H573" s="5"/>
      <c r="I573" s="5"/>
      <c r="J573" s="5"/>
      <c r="K573" s="5"/>
      <c r="L573" s="28"/>
      <c r="M573" s="28"/>
      <c r="N573" s="28"/>
      <c r="O573" s="28"/>
      <c r="P573" s="38"/>
    </row>
    <row r="574" spans="1:16" ht="22.5">
      <c r="A574" s="300"/>
      <c r="B574" s="300"/>
      <c r="C574" s="87" t="s">
        <v>44</v>
      </c>
      <c r="D574" s="5"/>
      <c r="E574" s="5"/>
      <c r="F574" s="5"/>
      <c r="G574" s="5"/>
      <c r="H574" s="5"/>
      <c r="I574" s="5"/>
      <c r="J574" s="5"/>
      <c r="K574" s="5"/>
      <c r="L574" s="28"/>
      <c r="M574" s="28"/>
      <c r="N574" s="28"/>
      <c r="O574" s="28"/>
      <c r="P574" s="38"/>
    </row>
    <row r="575" spans="1:16" ht="12.75">
      <c r="A575" s="301"/>
      <c r="B575" s="301"/>
      <c r="C575" s="87" t="s">
        <v>278</v>
      </c>
      <c r="D575" s="5"/>
      <c r="E575" s="5"/>
      <c r="F575" s="5"/>
      <c r="G575" s="5"/>
      <c r="H575" s="5"/>
      <c r="I575" s="5"/>
      <c r="J575" s="5"/>
      <c r="K575" s="5"/>
      <c r="L575" s="28"/>
      <c r="M575" s="28"/>
      <c r="N575" s="28"/>
      <c r="O575" s="28"/>
      <c r="P575" s="38"/>
    </row>
    <row r="576" spans="1:16" ht="12.75">
      <c r="A576" s="299" t="s">
        <v>795</v>
      </c>
      <c r="B576" s="299" t="s">
        <v>880</v>
      </c>
      <c r="C576" s="87" t="s">
        <v>273</v>
      </c>
      <c r="D576" s="5">
        <f>SUM(D578:D583)</f>
        <v>0</v>
      </c>
      <c r="E576" s="5">
        <f aca="true" t="shared" si="115" ref="E576:O576">SUM(E578:E583)</f>
        <v>0</v>
      </c>
      <c r="F576" s="5">
        <f t="shared" si="115"/>
        <v>0</v>
      </c>
      <c r="G576" s="5">
        <f t="shared" si="115"/>
        <v>0</v>
      </c>
      <c r="H576" s="5">
        <f t="shared" si="115"/>
        <v>0</v>
      </c>
      <c r="I576" s="5">
        <f t="shared" si="115"/>
        <v>0</v>
      </c>
      <c r="J576" s="5">
        <f t="shared" si="115"/>
        <v>0</v>
      </c>
      <c r="K576" s="5">
        <f t="shared" si="115"/>
        <v>0</v>
      </c>
      <c r="L576" s="5">
        <f t="shared" si="115"/>
        <v>0</v>
      </c>
      <c r="M576" s="5">
        <f t="shared" si="115"/>
        <v>0</v>
      </c>
      <c r="N576" s="5">
        <f t="shared" si="115"/>
        <v>0</v>
      </c>
      <c r="O576" s="5">
        <f t="shared" si="115"/>
        <v>0</v>
      </c>
      <c r="P576" s="38"/>
    </row>
    <row r="577" spans="1:16" ht="12.75">
      <c r="A577" s="300"/>
      <c r="B577" s="300"/>
      <c r="C577" s="87" t="s">
        <v>274</v>
      </c>
      <c r="D577" s="5"/>
      <c r="E577" s="5"/>
      <c r="F577" s="5"/>
      <c r="G577" s="5"/>
      <c r="H577" s="5"/>
      <c r="I577" s="5"/>
      <c r="J577" s="5"/>
      <c r="K577" s="5"/>
      <c r="L577" s="28"/>
      <c r="M577" s="28"/>
      <c r="N577" s="28"/>
      <c r="O577" s="28"/>
      <c r="P577" s="38"/>
    </row>
    <row r="578" spans="1:16" ht="12.75">
      <c r="A578" s="300"/>
      <c r="B578" s="300"/>
      <c r="C578" s="87" t="s">
        <v>11</v>
      </c>
      <c r="D578" s="5"/>
      <c r="E578" s="5"/>
      <c r="F578" s="5"/>
      <c r="G578" s="5"/>
      <c r="H578" s="5"/>
      <c r="I578" s="5"/>
      <c r="J578" s="5"/>
      <c r="K578" s="5"/>
      <c r="L578" s="28"/>
      <c r="M578" s="28"/>
      <c r="N578" s="28"/>
      <c r="O578" s="28"/>
      <c r="P578" s="38"/>
    </row>
    <row r="579" spans="1:16" ht="12.75">
      <c r="A579" s="300"/>
      <c r="B579" s="300"/>
      <c r="C579" s="87" t="s">
        <v>275</v>
      </c>
      <c r="D579" s="5"/>
      <c r="E579" s="5"/>
      <c r="F579" s="5"/>
      <c r="G579" s="5"/>
      <c r="H579" s="5"/>
      <c r="I579" s="5"/>
      <c r="J579" s="5"/>
      <c r="K579" s="5"/>
      <c r="L579" s="28"/>
      <c r="M579" s="28"/>
      <c r="N579" s="28"/>
      <c r="O579" s="28"/>
      <c r="P579" s="38"/>
    </row>
    <row r="580" spans="1:16" ht="12.75">
      <c r="A580" s="300"/>
      <c r="B580" s="300"/>
      <c r="C580" s="87" t="s">
        <v>276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38"/>
    </row>
    <row r="581" spans="1:16" ht="17.25" customHeight="1">
      <c r="A581" s="300"/>
      <c r="B581" s="300"/>
      <c r="C581" s="87" t="s">
        <v>277</v>
      </c>
      <c r="D581" s="5"/>
      <c r="E581" s="5"/>
      <c r="F581" s="5"/>
      <c r="G581" s="5"/>
      <c r="H581" s="5"/>
      <c r="I581" s="5"/>
      <c r="J581" s="5"/>
      <c r="K581" s="5"/>
      <c r="L581" s="28"/>
      <c r="M581" s="28"/>
      <c r="N581" s="28"/>
      <c r="O581" s="28"/>
      <c r="P581" s="38"/>
    </row>
    <row r="582" spans="1:16" ht="22.5">
      <c r="A582" s="300"/>
      <c r="B582" s="300"/>
      <c r="C582" s="87" t="s">
        <v>44</v>
      </c>
      <c r="D582" s="5"/>
      <c r="E582" s="5"/>
      <c r="F582" s="5"/>
      <c r="G582" s="5"/>
      <c r="H582" s="5"/>
      <c r="I582" s="5"/>
      <c r="J582" s="5"/>
      <c r="K582" s="5"/>
      <c r="L582" s="28"/>
      <c r="M582" s="28"/>
      <c r="N582" s="28"/>
      <c r="O582" s="28"/>
      <c r="P582" s="38"/>
    </row>
    <row r="583" spans="1:16" ht="12.75">
      <c r="A583" s="301"/>
      <c r="B583" s="301"/>
      <c r="C583" s="87" t="s">
        <v>278</v>
      </c>
      <c r="D583" s="5"/>
      <c r="E583" s="5"/>
      <c r="F583" s="5"/>
      <c r="G583" s="5"/>
      <c r="H583" s="5"/>
      <c r="I583" s="5"/>
      <c r="J583" s="5"/>
      <c r="K583" s="5"/>
      <c r="L583" s="28"/>
      <c r="M583" s="28"/>
      <c r="N583" s="28"/>
      <c r="O583" s="28"/>
      <c r="P583" s="38"/>
    </row>
    <row r="584" spans="1:16" ht="12.75">
      <c r="A584" s="307" t="s">
        <v>40</v>
      </c>
      <c r="B584" s="307" t="s">
        <v>563</v>
      </c>
      <c r="C584" s="85" t="s">
        <v>273</v>
      </c>
      <c r="D584" s="12">
        <f>SUM(D586:D591)</f>
        <v>0</v>
      </c>
      <c r="E584" s="12">
        <f aca="true" t="shared" si="116" ref="E584:O584">SUM(E586:E591)</f>
        <v>0</v>
      </c>
      <c r="F584" s="12">
        <f t="shared" si="116"/>
        <v>0</v>
      </c>
      <c r="G584" s="12">
        <f t="shared" si="116"/>
        <v>0</v>
      </c>
      <c r="H584" s="12">
        <f t="shared" si="116"/>
        <v>0</v>
      </c>
      <c r="I584" s="12">
        <f t="shared" si="116"/>
        <v>0</v>
      </c>
      <c r="J584" s="12">
        <f t="shared" si="116"/>
        <v>0</v>
      </c>
      <c r="K584" s="12">
        <f t="shared" si="116"/>
        <v>0</v>
      </c>
      <c r="L584" s="12">
        <f t="shared" si="116"/>
        <v>0</v>
      </c>
      <c r="M584" s="12">
        <f t="shared" si="116"/>
        <v>0</v>
      </c>
      <c r="N584" s="12">
        <f t="shared" si="116"/>
        <v>100</v>
      </c>
      <c r="O584" s="12">
        <f t="shared" si="116"/>
        <v>100</v>
      </c>
      <c r="P584" s="38"/>
    </row>
    <row r="585" spans="1:16" ht="12.75">
      <c r="A585" s="308"/>
      <c r="B585" s="308"/>
      <c r="C585" s="85" t="s">
        <v>274</v>
      </c>
      <c r="D585" s="12"/>
      <c r="E585" s="12"/>
      <c r="F585" s="12"/>
      <c r="G585" s="12"/>
      <c r="H585" s="12"/>
      <c r="I585" s="12"/>
      <c r="J585" s="12"/>
      <c r="K585" s="5"/>
      <c r="L585" s="28"/>
      <c r="M585" s="28"/>
      <c r="N585" s="28"/>
      <c r="O585" s="28"/>
      <c r="P585" s="38"/>
    </row>
    <row r="586" spans="1:16" ht="12.75">
      <c r="A586" s="308"/>
      <c r="B586" s="308"/>
      <c r="C586" s="85" t="s">
        <v>11</v>
      </c>
      <c r="D586" s="12">
        <f aca="true" t="shared" si="117" ref="D586:D591">D594+D602+D610</f>
        <v>0</v>
      </c>
      <c r="E586" s="12"/>
      <c r="F586" s="12"/>
      <c r="G586" s="12"/>
      <c r="H586" s="12"/>
      <c r="I586" s="12"/>
      <c r="J586" s="12"/>
      <c r="K586" s="12"/>
      <c r="L586" s="31"/>
      <c r="M586" s="31"/>
      <c r="N586" s="28"/>
      <c r="O586" s="28"/>
      <c r="P586" s="38"/>
    </row>
    <row r="587" spans="1:16" ht="12.75">
      <c r="A587" s="308"/>
      <c r="B587" s="308"/>
      <c r="C587" s="85" t="s">
        <v>275</v>
      </c>
      <c r="D587" s="12">
        <f t="shared" si="117"/>
        <v>0</v>
      </c>
      <c r="E587" s="12"/>
      <c r="F587" s="12"/>
      <c r="G587" s="12"/>
      <c r="H587" s="12"/>
      <c r="I587" s="12"/>
      <c r="J587" s="12"/>
      <c r="K587" s="5"/>
      <c r="L587" s="31"/>
      <c r="M587" s="31"/>
      <c r="N587" s="28"/>
      <c r="O587" s="28"/>
      <c r="P587" s="38"/>
    </row>
    <row r="588" spans="1:16" ht="12.75">
      <c r="A588" s="308"/>
      <c r="B588" s="308"/>
      <c r="C588" s="85" t="s">
        <v>276</v>
      </c>
      <c r="D588" s="12">
        <f t="shared" si="117"/>
        <v>0</v>
      </c>
      <c r="E588" s="12">
        <f aca="true" t="shared" si="118" ref="E588:O588">E596+E604+E612</f>
        <v>0</v>
      </c>
      <c r="F588" s="12">
        <f t="shared" si="118"/>
        <v>0</v>
      </c>
      <c r="G588" s="12">
        <f t="shared" si="118"/>
        <v>0</v>
      </c>
      <c r="H588" s="12">
        <f t="shared" si="118"/>
        <v>0</v>
      </c>
      <c r="I588" s="12">
        <f t="shared" si="118"/>
        <v>0</v>
      </c>
      <c r="J588" s="12">
        <f t="shared" si="118"/>
        <v>0</v>
      </c>
      <c r="K588" s="12">
        <f t="shared" si="118"/>
        <v>0</v>
      </c>
      <c r="L588" s="12">
        <f t="shared" si="118"/>
        <v>0</v>
      </c>
      <c r="M588" s="12">
        <f t="shared" si="118"/>
        <v>0</v>
      </c>
      <c r="N588" s="12">
        <f t="shared" si="118"/>
        <v>100</v>
      </c>
      <c r="O588" s="12">
        <f t="shared" si="118"/>
        <v>100</v>
      </c>
      <c r="P588" s="38"/>
    </row>
    <row r="589" spans="1:16" ht="21">
      <c r="A589" s="308"/>
      <c r="B589" s="308"/>
      <c r="C589" s="85" t="s">
        <v>277</v>
      </c>
      <c r="D589" s="12">
        <f t="shared" si="117"/>
        <v>0</v>
      </c>
      <c r="E589" s="12"/>
      <c r="F589" s="12"/>
      <c r="G589" s="12"/>
      <c r="H589" s="12"/>
      <c r="I589" s="12"/>
      <c r="J589" s="12"/>
      <c r="K589" s="5"/>
      <c r="L589" s="28"/>
      <c r="M589" s="28"/>
      <c r="N589" s="28"/>
      <c r="O589" s="28"/>
      <c r="P589" s="38"/>
    </row>
    <row r="590" spans="1:16" ht="21">
      <c r="A590" s="308"/>
      <c r="B590" s="308"/>
      <c r="C590" s="85" t="s">
        <v>44</v>
      </c>
      <c r="D590" s="12">
        <f t="shared" si="117"/>
        <v>0</v>
      </c>
      <c r="E590" s="12"/>
      <c r="F590" s="12"/>
      <c r="G590" s="12"/>
      <c r="H590" s="12"/>
      <c r="I590" s="12"/>
      <c r="J590" s="12"/>
      <c r="K590" s="5"/>
      <c r="L590" s="28"/>
      <c r="M590" s="28"/>
      <c r="N590" s="28"/>
      <c r="O590" s="28"/>
      <c r="P590" s="38"/>
    </row>
    <row r="591" spans="1:16" ht="12.75">
      <c r="A591" s="309"/>
      <c r="B591" s="309"/>
      <c r="C591" s="85" t="s">
        <v>278</v>
      </c>
      <c r="D591" s="12">
        <f t="shared" si="117"/>
        <v>0</v>
      </c>
      <c r="E591" s="5"/>
      <c r="F591" s="5"/>
      <c r="G591" s="5"/>
      <c r="H591" s="5"/>
      <c r="I591" s="5"/>
      <c r="J591" s="5"/>
      <c r="K591" s="5"/>
      <c r="L591" s="28"/>
      <c r="M591" s="28"/>
      <c r="N591" s="28"/>
      <c r="O591" s="28"/>
      <c r="P591" s="38"/>
    </row>
    <row r="592" spans="1:16" ht="13.5" customHeight="1">
      <c r="A592" s="299" t="s">
        <v>498</v>
      </c>
      <c r="B592" s="299" t="s">
        <v>499</v>
      </c>
      <c r="C592" s="87" t="s">
        <v>273</v>
      </c>
      <c r="D592" s="5">
        <f>SUM(D594:D599)</f>
        <v>0</v>
      </c>
      <c r="E592" s="5">
        <f aca="true" t="shared" si="119" ref="E592:O592">SUM(E594:E599)</f>
        <v>0</v>
      </c>
      <c r="F592" s="5">
        <f t="shared" si="119"/>
        <v>0</v>
      </c>
      <c r="G592" s="5">
        <f t="shared" si="119"/>
        <v>0</v>
      </c>
      <c r="H592" s="5">
        <f t="shared" si="119"/>
        <v>0</v>
      </c>
      <c r="I592" s="5">
        <f t="shared" si="119"/>
        <v>0</v>
      </c>
      <c r="J592" s="5">
        <f t="shared" si="119"/>
        <v>0</v>
      </c>
      <c r="K592" s="5">
        <f t="shared" si="119"/>
        <v>0</v>
      </c>
      <c r="L592" s="5">
        <f t="shared" si="119"/>
        <v>0</v>
      </c>
      <c r="M592" s="5">
        <f t="shared" si="119"/>
        <v>0</v>
      </c>
      <c r="N592" s="5">
        <f t="shared" si="119"/>
        <v>40</v>
      </c>
      <c r="O592" s="5">
        <f t="shared" si="119"/>
        <v>40</v>
      </c>
      <c r="P592" s="38"/>
    </row>
    <row r="593" spans="1:16" ht="12.75">
      <c r="A593" s="300"/>
      <c r="B593" s="300"/>
      <c r="C593" s="87" t="s">
        <v>274</v>
      </c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38"/>
    </row>
    <row r="594" spans="1:16" ht="12.75">
      <c r="A594" s="300"/>
      <c r="B594" s="300"/>
      <c r="C594" s="87" t="s">
        <v>11</v>
      </c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38"/>
    </row>
    <row r="595" spans="1:16" ht="12.75">
      <c r="A595" s="300"/>
      <c r="B595" s="300"/>
      <c r="C595" s="87" t="s">
        <v>275</v>
      </c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38"/>
    </row>
    <row r="596" spans="1:16" ht="12.75">
      <c r="A596" s="300"/>
      <c r="B596" s="300"/>
      <c r="C596" s="87" t="s">
        <v>276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28">
        <v>0</v>
      </c>
      <c r="M596" s="28">
        <v>0</v>
      </c>
      <c r="N596" s="28">
        <v>40</v>
      </c>
      <c r="O596" s="28">
        <v>40</v>
      </c>
      <c r="P596" s="38"/>
    </row>
    <row r="597" spans="1:16" ht="12" customHeight="1">
      <c r="A597" s="300"/>
      <c r="B597" s="300"/>
      <c r="C597" s="87" t="s">
        <v>277</v>
      </c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38"/>
    </row>
    <row r="598" spans="1:16" ht="22.5">
      <c r="A598" s="300"/>
      <c r="B598" s="300"/>
      <c r="C598" s="87" t="s">
        <v>44</v>
      </c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38"/>
    </row>
    <row r="599" spans="1:16" ht="12.75">
      <c r="A599" s="301"/>
      <c r="B599" s="301"/>
      <c r="C599" s="87" t="s">
        <v>278</v>
      </c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38"/>
    </row>
    <row r="600" spans="1:16" ht="14.25" customHeight="1">
      <c r="A600" s="299" t="s">
        <v>500</v>
      </c>
      <c r="B600" s="299" t="s">
        <v>501</v>
      </c>
      <c r="C600" s="87" t="s">
        <v>273</v>
      </c>
      <c r="D600" s="5">
        <f>SUM(D602:D607)</f>
        <v>0</v>
      </c>
      <c r="E600" s="5">
        <f aca="true" t="shared" si="120" ref="E600:O600">SUM(E602:E607)</f>
        <v>0</v>
      </c>
      <c r="F600" s="5">
        <v>0</v>
      </c>
      <c r="G600" s="5">
        <f t="shared" si="120"/>
        <v>0</v>
      </c>
      <c r="H600" s="5">
        <v>0</v>
      </c>
      <c r="I600" s="5">
        <f t="shared" si="120"/>
        <v>0</v>
      </c>
      <c r="J600" s="5">
        <v>0</v>
      </c>
      <c r="K600" s="5">
        <f t="shared" si="120"/>
        <v>0</v>
      </c>
      <c r="L600" s="5">
        <f t="shared" si="120"/>
        <v>0</v>
      </c>
      <c r="M600" s="5">
        <f t="shared" si="120"/>
        <v>0</v>
      </c>
      <c r="N600" s="5">
        <f t="shared" si="120"/>
        <v>30</v>
      </c>
      <c r="O600" s="5">
        <f t="shared" si="120"/>
        <v>30</v>
      </c>
      <c r="P600" s="38"/>
    </row>
    <row r="601" spans="1:16" ht="12.75">
      <c r="A601" s="300"/>
      <c r="B601" s="300"/>
      <c r="C601" s="87" t="s">
        <v>274</v>
      </c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38"/>
    </row>
    <row r="602" spans="1:16" ht="12.75">
      <c r="A602" s="300"/>
      <c r="B602" s="300"/>
      <c r="C602" s="87" t="s">
        <v>11</v>
      </c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38"/>
    </row>
    <row r="603" spans="1:16" ht="12.75">
      <c r="A603" s="300"/>
      <c r="B603" s="300"/>
      <c r="C603" s="87" t="s">
        <v>275</v>
      </c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38"/>
    </row>
    <row r="604" spans="1:16" ht="12.75">
      <c r="A604" s="300"/>
      <c r="B604" s="300"/>
      <c r="C604" s="87" t="s">
        <v>276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30</v>
      </c>
      <c r="O604" s="5">
        <v>30</v>
      </c>
      <c r="P604" s="38"/>
    </row>
    <row r="605" spans="1:16" ht="13.5" customHeight="1">
      <c r="A605" s="300"/>
      <c r="B605" s="300"/>
      <c r="C605" s="87" t="s">
        <v>277</v>
      </c>
      <c r="D605" s="5"/>
      <c r="E605" s="5"/>
      <c r="F605" s="5"/>
      <c r="G605" s="5"/>
      <c r="H605" s="5"/>
      <c r="I605" s="5"/>
      <c r="J605" s="5"/>
      <c r="K605" s="5"/>
      <c r="L605" s="28"/>
      <c r="M605" s="28"/>
      <c r="N605" s="28"/>
      <c r="O605" s="28"/>
      <c r="P605" s="38"/>
    </row>
    <row r="606" spans="1:16" ht="22.5">
      <c r="A606" s="300"/>
      <c r="B606" s="300"/>
      <c r="C606" s="87" t="s">
        <v>44</v>
      </c>
      <c r="D606" s="5"/>
      <c r="E606" s="5"/>
      <c r="F606" s="5"/>
      <c r="G606" s="5"/>
      <c r="H606" s="5"/>
      <c r="I606" s="5"/>
      <c r="J606" s="5"/>
      <c r="K606" s="5"/>
      <c r="L606" s="28"/>
      <c r="M606" s="28"/>
      <c r="N606" s="28"/>
      <c r="O606" s="28"/>
      <c r="P606" s="38"/>
    </row>
    <row r="607" spans="1:16" ht="12.75">
      <c r="A607" s="301"/>
      <c r="B607" s="301"/>
      <c r="C607" s="87" t="s">
        <v>278</v>
      </c>
      <c r="D607" s="5"/>
      <c r="E607" s="5"/>
      <c r="F607" s="5"/>
      <c r="G607" s="5"/>
      <c r="H607" s="5"/>
      <c r="I607" s="5"/>
      <c r="J607" s="5"/>
      <c r="K607" s="5"/>
      <c r="L607" s="28"/>
      <c r="M607" s="28"/>
      <c r="N607" s="28"/>
      <c r="O607" s="28"/>
      <c r="P607" s="38"/>
    </row>
    <row r="608" spans="1:16" ht="12.75">
      <c r="A608" s="299" t="s">
        <v>636</v>
      </c>
      <c r="B608" s="299" t="s">
        <v>130</v>
      </c>
      <c r="C608" s="87" t="s">
        <v>273</v>
      </c>
      <c r="D608" s="5">
        <f>SUM(D610:D615)</f>
        <v>0</v>
      </c>
      <c r="E608" s="5">
        <f aca="true" t="shared" si="121" ref="E608:O608">SUM(E610:E615)</f>
        <v>0</v>
      </c>
      <c r="F608" s="5">
        <f t="shared" si="121"/>
        <v>0</v>
      </c>
      <c r="G608" s="5">
        <f t="shared" si="121"/>
        <v>0</v>
      </c>
      <c r="H608" s="5">
        <f t="shared" si="121"/>
        <v>0</v>
      </c>
      <c r="I608" s="5">
        <f t="shared" si="121"/>
        <v>0</v>
      </c>
      <c r="J608" s="5">
        <f t="shared" si="121"/>
        <v>0</v>
      </c>
      <c r="K608" s="5">
        <f t="shared" si="121"/>
        <v>0</v>
      </c>
      <c r="L608" s="5">
        <f t="shared" si="121"/>
        <v>0</v>
      </c>
      <c r="M608" s="5">
        <f t="shared" si="121"/>
        <v>0</v>
      </c>
      <c r="N608" s="5">
        <f t="shared" si="121"/>
        <v>30</v>
      </c>
      <c r="O608" s="5">
        <f t="shared" si="121"/>
        <v>30</v>
      </c>
      <c r="P608" s="38"/>
    </row>
    <row r="609" spans="1:16" ht="12.75">
      <c r="A609" s="300"/>
      <c r="B609" s="300"/>
      <c r="C609" s="87" t="s">
        <v>274</v>
      </c>
      <c r="D609" s="5"/>
      <c r="E609" s="5"/>
      <c r="F609" s="5"/>
      <c r="G609" s="5"/>
      <c r="H609" s="5"/>
      <c r="I609" s="5"/>
      <c r="J609" s="5"/>
      <c r="K609" s="5"/>
      <c r="L609" s="28"/>
      <c r="M609" s="28"/>
      <c r="N609" s="28"/>
      <c r="O609" s="28"/>
      <c r="P609" s="38"/>
    </row>
    <row r="610" spans="1:16" ht="12.75">
      <c r="A610" s="300"/>
      <c r="B610" s="300"/>
      <c r="C610" s="87" t="s">
        <v>11</v>
      </c>
      <c r="D610" s="5"/>
      <c r="E610" s="5"/>
      <c r="F610" s="5"/>
      <c r="G610" s="5"/>
      <c r="H610" s="5"/>
      <c r="I610" s="5"/>
      <c r="J610" s="5"/>
      <c r="K610" s="5"/>
      <c r="L610" s="28"/>
      <c r="M610" s="28"/>
      <c r="N610" s="28"/>
      <c r="O610" s="28"/>
      <c r="P610" s="38"/>
    </row>
    <row r="611" spans="1:16" ht="12.75">
      <c r="A611" s="300"/>
      <c r="B611" s="300"/>
      <c r="C611" s="87" t="s">
        <v>275</v>
      </c>
      <c r="D611" s="5"/>
      <c r="E611" s="5"/>
      <c r="F611" s="5"/>
      <c r="G611" s="5"/>
      <c r="H611" s="5"/>
      <c r="I611" s="5"/>
      <c r="J611" s="5"/>
      <c r="K611" s="5"/>
      <c r="L611" s="28"/>
      <c r="M611" s="28"/>
      <c r="N611" s="28"/>
      <c r="O611" s="28"/>
      <c r="P611" s="38"/>
    </row>
    <row r="612" spans="1:16" ht="12.75">
      <c r="A612" s="300"/>
      <c r="B612" s="300"/>
      <c r="C612" s="87" t="s">
        <v>276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28">
        <v>0</v>
      </c>
      <c r="M612" s="28">
        <v>0</v>
      </c>
      <c r="N612" s="28">
        <v>30</v>
      </c>
      <c r="O612" s="28">
        <v>30</v>
      </c>
      <c r="P612" s="38"/>
    </row>
    <row r="613" spans="1:16" ht="12.75" customHeight="1">
      <c r="A613" s="300"/>
      <c r="B613" s="300"/>
      <c r="C613" s="87" t="s">
        <v>277</v>
      </c>
      <c r="D613" s="5"/>
      <c r="E613" s="5"/>
      <c r="F613" s="5"/>
      <c r="G613" s="5"/>
      <c r="H613" s="5"/>
      <c r="I613" s="5"/>
      <c r="J613" s="5"/>
      <c r="K613" s="5"/>
      <c r="L613" s="28"/>
      <c r="M613" s="28"/>
      <c r="N613" s="28"/>
      <c r="O613" s="28"/>
      <c r="P613" s="38"/>
    </row>
    <row r="614" spans="1:16" ht="22.5">
      <c r="A614" s="300"/>
      <c r="B614" s="300"/>
      <c r="C614" s="87" t="s">
        <v>44</v>
      </c>
      <c r="D614" s="5"/>
      <c r="E614" s="5"/>
      <c r="F614" s="5"/>
      <c r="G614" s="5"/>
      <c r="H614" s="5"/>
      <c r="I614" s="5"/>
      <c r="J614" s="5"/>
      <c r="K614" s="5"/>
      <c r="L614" s="28"/>
      <c r="M614" s="28"/>
      <c r="N614" s="28"/>
      <c r="O614" s="28"/>
      <c r="P614" s="38"/>
    </row>
    <row r="615" spans="1:16" ht="12.75">
      <c r="A615" s="301"/>
      <c r="B615" s="301"/>
      <c r="C615" s="87" t="s">
        <v>278</v>
      </c>
      <c r="D615" s="5"/>
      <c r="E615" s="5"/>
      <c r="F615" s="5"/>
      <c r="G615" s="5"/>
      <c r="H615" s="5"/>
      <c r="I615" s="5"/>
      <c r="J615" s="5"/>
      <c r="K615" s="5"/>
      <c r="L615" s="28"/>
      <c r="M615" s="28"/>
      <c r="N615" s="28"/>
      <c r="O615" s="28"/>
      <c r="P615" s="38"/>
    </row>
    <row r="616" spans="1:16" ht="12.75">
      <c r="A616" s="307" t="s">
        <v>458</v>
      </c>
      <c r="B616" s="307" t="s">
        <v>459</v>
      </c>
      <c r="C616" s="85" t="s">
        <v>273</v>
      </c>
      <c r="D616" s="12">
        <f>SUM(D618:D623)</f>
        <v>160</v>
      </c>
      <c r="E616" s="12">
        <f aca="true" t="shared" si="122" ref="E616:O616">SUM(E618:E623)</f>
        <v>150</v>
      </c>
      <c r="F616" s="12">
        <f t="shared" si="122"/>
        <v>320</v>
      </c>
      <c r="G616" s="12">
        <f t="shared" si="122"/>
        <v>0</v>
      </c>
      <c r="H616" s="12">
        <f t="shared" si="122"/>
        <v>320</v>
      </c>
      <c r="I616" s="12">
        <f t="shared" si="122"/>
        <v>0</v>
      </c>
      <c r="J616" s="12">
        <f t="shared" si="122"/>
        <v>320</v>
      </c>
      <c r="K616" s="12">
        <f t="shared" si="122"/>
        <v>89.5</v>
      </c>
      <c r="L616" s="12">
        <f t="shared" si="122"/>
        <v>130.70000000000002</v>
      </c>
      <c r="M616" s="12">
        <f t="shared" si="122"/>
        <v>94.5</v>
      </c>
      <c r="N616" s="12">
        <f t="shared" si="122"/>
        <v>320</v>
      </c>
      <c r="O616" s="12">
        <f t="shared" si="122"/>
        <v>320</v>
      </c>
      <c r="P616" s="38"/>
    </row>
    <row r="617" spans="1:16" ht="12.75">
      <c r="A617" s="308"/>
      <c r="B617" s="308"/>
      <c r="C617" s="85" t="s">
        <v>274</v>
      </c>
      <c r="D617" s="12"/>
      <c r="E617" s="12"/>
      <c r="F617" s="12"/>
      <c r="G617" s="12"/>
      <c r="H617" s="12"/>
      <c r="I617" s="12"/>
      <c r="J617" s="12"/>
      <c r="K617" s="12"/>
      <c r="L617" s="31"/>
      <c r="M617" s="31"/>
      <c r="N617" s="40"/>
      <c r="O617" s="40"/>
      <c r="P617" s="38"/>
    </row>
    <row r="618" spans="1:16" ht="12.75">
      <c r="A618" s="308"/>
      <c r="B618" s="308"/>
      <c r="C618" s="85" t="s">
        <v>11</v>
      </c>
      <c r="D618" s="12">
        <f aca="true" t="shared" si="123" ref="D618:D623">D626+D634+D642</f>
        <v>0</v>
      </c>
      <c r="E618" s="12"/>
      <c r="F618" s="12"/>
      <c r="G618" s="12"/>
      <c r="H618" s="12"/>
      <c r="I618" s="12"/>
      <c r="J618" s="12"/>
      <c r="K618" s="12"/>
      <c r="L618" s="31"/>
      <c r="M618" s="31"/>
      <c r="N618" s="40"/>
      <c r="O618" s="40"/>
      <c r="P618" s="38"/>
    </row>
    <row r="619" spans="1:16" ht="12.75">
      <c r="A619" s="308"/>
      <c r="B619" s="308"/>
      <c r="C619" s="85" t="s">
        <v>275</v>
      </c>
      <c r="D619" s="12">
        <f t="shared" si="123"/>
        <v>0</v>
      </c>
      <c r="E619" s="12"/>
      <c r="F619" s="12"/>
      <c r="G619" s="12"/>
      <c r="H619" s="12"/>
      <c r="I619" s="12"/>
      <c r="J619" s="12"/>
      <c r="K619" s="12"/>
      <c r="L619" s="31"/>
      <c r="M619" s="31"/>
      <c r="N619" s="40"/>
      <c r="O619" s="40"/>
      <c r="P619" s="38"/>
    </row>
    <row r="620" spans="1:16" ht="12.75">
      <c r="A620" s="308"/>
      <c r="B620" s="308"/>
      <c r="C620" s="85" t="s">
        <v>276</v>
      </c>
      <c r="D620" s="12">
        <f>D628+D636+D644</f>
        <v>160</v>
      </c>
      <c r="E620" s="12">
        <f aca="true" t="shared" si="124" ref="E620:O620">E628+E636+E644</f>
        <v>150</v>
      </c>
      <c r="F620" s="12">
        <f t="shared" si="124"/>
        <v>320</v>
      </c>
      <c r="G620" s="12">
        <f t="shared" si="124"/>
        <v>0</v>
      </c>
      <c r="H620" s="12">
        <f t="shared" si="124"/>
        <v>320</v>
      </c>
      <c r="I620" s="12">
        <f t="shared" si="124"/>
        <v>0</v>
      </c>
      <c r="J620" s="12">
        <f t="shared" si="124"/>
        <v>320</v>
      </c>
      <c r="K620" s="12">
        <f t="shared" si="124"/>
        <v>89.5</v>
      </c>
      <c r="L620" s="12">
        <f t="shared" si="124"/>
        <v>130.70000000000002</v>
      </c>
      <c r="M620" s="12">
        <f t="shared" si="124"/>
        <v>94.5</v>
      </c>
      <c r="N620" s="12">
        <f t="shared" si="124"/>
        <v>320</v>
      </c>
      <c r="O620" s="12">
        <f t="shared" si="124"/>
        <v>320</v>
      </c>
      <c r="P620" s="38"/>
    </row>
    <row r="621" spans="1:16" ht="21">
      <c r="A621" s="308"/>
      <c r="B621" s="308"/>
      <c r="C621" s="85" t="s">
        <v>277</v>
      </c>
      <c r="D621" s="12">
        <f t="shared" si="123"/>
        <v>0</v>
      </c>
      <c r="E621" s="12"/>
      <c r="F621" s="12"/>
      <c r="G621" s="12"/>
      <c r="H621" s="12"/>
      <c r="I621" s="12"/>
      <c r="J621" s="12"/>
      <c r="K621" s="12"/>
      <c r="L621" s="31"/>
      <c r="M621" s="31"/>
      <c r="N621" s="31"/>
      <c r="O621" s="31"/>
      <c r="P621" s="38"/>
    </row>
    <row r="622" spans="1:16" ht="21">
      <c r="A622" s="308"/>
      <c r="B622" s="308"/>
      <c r="C622" s="85" t="s">
        <v>44</v>
      </c>
      <c r="D622" s="12">
        <f t="shared" si="123"/>
        <v>0</v>
      </c>
      <c r="E622" s="12"/>
      <c r="F622" s="12"/>
      <c r="G622" s="12"/>
      <c r="H622" s="12"/>
      <c r="I622" s="12"/>
      <c r="J622" s="12"/>
      <c r="K622" s="12"/>
      <c r="L622" s="31"/>
      <c r="M622" s="31"/>
      <c r="N622" s="31"/>
      <c r="O622" s="31"/>
      <c r="P622" s="38"/>
    </row>
    <row r="623" spans="1:16" ht="12.75">
      <c r="A623" s="309"/>
      <c r="B623" s="309"/>
      <c r="C623" s="85" t="s">
        <v>278</v>
      </c>
      <c r="D623" s="12">
        <f t="shared" si="123"/>
        <v>0</v>
      </c>
      <c r="E623" s="12"/>
      <c r="F623" s="12"/>
      <c r="G623" s="12"/>
      <c r="H623" s="12"/>
      <c r="I623" s="12"/>
      <c r="J623" s="12"/>
      <c r="K623" s="12"/>
      <c r="L623" s="31"/>
      <c r="M623" s="31"/>
      <c r="N623" s="31"/>
      <c r="O623" s="31"/>
      <c r="P623" s="38"/>
    </row>
    <row r="624" spans="1:16" ht="12.75">
      <c r="A624" s="299" t="s">
        <v>823</v>
      </c>
      <c r="B624" s="299" t="s">
        <v>527</v>
      </c>
      <c r="C624" s="87" t="s">
        <v>273</v>
      </c>
      <c r="D624" s="5">
        <f>SUM(D626:D631)</f>
        <v>160</v>
      </c>
      <c r="E624" s="5">
        <f aca="true" t="shared" si="125" ref="E624:O624">SUM(E626:E631)</f>
        <v>150</v>
      </c>
      <c r="F624" s="5">
        <f t="shared" si="125"/>
        <v>150</v>
      </c>
      <c r="G624" s="5">
        <f t="shared" si="125"/>
        <v>0</v>
      </c>
      <c r="H624" s="5">
        <f t="shared" si="125"/>
        <v>150</v>
      </c>
      <c r="I624" s="5">
        <f t="shared" si="125"/>
        <v>0</v>
      </c>
      <c r="J624" s="5">
        <f t="shared" si="125"/>
        <v>150</v>
      </c>
      <c r="K624" s="5">
        <f t="shared" si="125"/>
        <v>76.5</v>
      </c>
      <c r="L624" s="5">
        <f t="shared" si="125"/>
        <v>102.9</v>
      </c>
      <c r="M624" s="5">
        <f t="shared" si="125"/>
        <v>76.5</v>
      </c>
      <c r="N624" s="5">
        <f t="shared" si="125"/>
        <v>150</v>
      </c>
      <c r="O624" s="5">
        <f t="shared" si="125"/>
        <v>150</v>
      </c>
      <c r="P624" s="38"/>
    </row>
    <row r="625" spans="1:16" ht="12.75">
      <c r="A625" s="300"/>
      <c r="B625" s="300"/>
      <c r="C625" s="87" t="s">
        <v>274</v>
      </c>
      <c r="D625" s="5"/>
      <c r="E625" s="5"/>
      <c r="F625" s="5"/>
      <c r="G625" s="5"/>
      <c r="H625" s="5"/>
      <c r="I625" s="5"/>
      <c r="J625" s="5"/>
      <c r="K625" s="5"/>
      <c r="L625" s="28"/>
      <c r="M625" s="28"/>
      <c r="N625" s="5"/>
      <c r="O625" s="5"/>
      <c r="P625" s="38"/>
    </row>
    <row r="626" spans="1:16" ht="12.75">
      <c r="A626" s="300"/>
      <c r="B626" s="300"/>
      <c r="C626" s="87" t="s">
        <v>11</v>
      </c>
      <c r="D626" s="5"/>
      <c r="E626" s="5"/>
      <c r="F626" s="5"/>
      <c r="G626" s="5"/>
      <c r="H626" s="5"/>
      <c r="I626" s="5"/>
      <c r="J626" s="5"/>
      <c r="K626" s="5"/>
      <c r="L626" s="28"/>
      <c r="M626" s="28"/>
      <c r="N626" s="5"/>
      <c r="O626" s="5"/>
      <c r="P626" s="38"/>
    </row>
    <row r="627" spans="1:16" ht="12.75">
      <c r="A627" s="300"/>
      <c r="B627" s="300"/>
      <c r="C627" s="87" t="s">
        <v>275</v>
      </c>
      <c r="D627" s="5"/>
      <c r="E627" s="5"/>
      <c r="F627" s="5"/>
      <c r="G627" s="5"/>
      <c r="H627" s="5"/>
      <c r="I627" s="5"/>
      <c r="J627" s="5"/>
      <c r="K627" s="5"/>
      <c r="L627" s="28"/>
      <c r="M627" s="28"/>
      <c r="N627" s="5"/>
      <c r="O627" s="5"/>
      <c r="P627" s="38"/>
    </row>
    <row r="628" spans="1:16" ht="12.75">
      <c r="A628" s="300"/>
      <c r="B628" s="300"/>
      <c r="C628" s="87" t="s">
        <v>276</v>
      </c>
      <c r="D628" s="5">
        <v>160</v>
      </c>
      <c r="E628" s="5">
        <v>150</v>
      </c>
      <c r="F628" s="5">
        <v>150</v>
      </c>
      <c r="G628" s="5"/>
      <c r="H628" s="5">
        <v>150</v>
      </c>
      <c r="I628" s="5"/>
      <c r="J628" s="5">
        <v>150</v>
      </c>
      <c r="K628" s="5">
        <v>76.5</v>
      </c>
      <c r="L628" s="28">
        <v>102.9</v>
      </c>
      <c r="M628" s="28">
        <v>76.5</v>
      </c>
      <c r="N628" s="5">
        <v>150</v>
      </c>
      <c r="O628" s="5">
        <v>150</v>
      </c>
      <c r="P628" s="38"/>
    </row>
    <row r="629" spans="1:16" ht="12" customHeight="1">
      <c r="A629" s="300"/>
      <c r="B629" s="300"/>
      <c r="C629" s="87" t="s">
        <v>277</v>
      </c>
      <c r="D629" s="5"/>
      <c r="E629" s="5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38"/>
    </row>
    <row r="630" spans="1:16" ht="22.5">
      <c r="A630" s="300"/>
      <c r="B630" s="300"/>
      <c r="C630" s="87" t="s">
        <v>44</v>
      </c>
      <c r="D630" s="5"/>
      <c r="E630" s="5"/>
      <c r="F630" s="5"/>
      <c r="G630" s="5"/>
      <c r="H630" s="5"/>
      <c r="I630" s="5"/>
      <c r="J630" s="5"/>
      <c r="K630" s="5"/>
      <c r="L630" s="28"/>
      <c r="M630" s="28"/>
      <c r="N630" s="28"/>
      <c r="O630" s="28"/>
      <c r="P630" s="38"/>
    </row>
    <row r="631" spans="1:16" ht="12.75">
      <c r="A631" s="301"/>
      <c r="B631" s="301"/>
      <c r="C631" s="87" t="s">
        <v>278</v>
      </c>
      <c r="D631" s="5"/>
      <c r="E631" s="5"/>
      <c r="F631" s="5"/>
      <c r="G631" s="5"/>
      <c r="H631" s="5"/>
      <c r="I631" s="5"/>
      <c r="J631" s="5"/>
      <c r="K631" s="5"/>
      <c r="L631" s="28"/>
      <c r="M631" s="28"/>
      <c r="N631" s="28"/>
      <c r="O631" s="28"/>
      <c r="P631" s="38"/>
    </row>
    <row r="632" spans="1:16" ht="12.75">
      <c r="A632" s="299" t="s">
        <v>637</v>
      </c>
      <c r="B632" s="299" t="s">
        <v>502</v>
      </c>
      <c r="C632" s="87" t="s">
        <v>273</v>
      </c>
      <c r="D632" s="28">
        <f>SUM(D633:D639)</f>
        <v>0</v>
      </c>
      <c r="E632" s="28">
        <f>SUM(E633:E639)</f>
        <v>0</v>
      </c>
      <c r="F632" s="28">
        <f>SUM(F633:F639)</f>
        <v>70</v>
      </c>
      <c r="G632" s="28">
        <f aca="true" t="shared" si="126" ref="G632:O632">SUM(G633:G639)</f>
        <v>0</v>
      </c>
      <c r="H632" s="28">
        <f t="shared" si="126"/>
        <v>70</v>
      </c>
      <c r="I632" s="28">
        <f t="shared" si="126"/>
        <v>0</v>
      </c>
      <c r="J632" s="28">
        <f t="shared" si="126"/>
        <v>70</v>
      </c>
      <c r="K632" s="28">
        <f t="shared" si="126"/>
        <v>0</v>
      </c>
      <c r="L632" s="28">
        <f t="shared" si="126"/>
        <v>0</v>
      </c>
      <c r="M632" s="28">
        <f t="shared" si="126"/>
        <v>0</v>
      </c>
      <c r="N632" s="28">
        <f t="shared" si="126"/>
        <v>70</v>
      </c>
      <c r="O632" s="28">
        <f t="shared" si="126"/>
        <v>70</v>
      </c>
      <c r="P632" s="38"/>
    </row>
    <row r="633" spans="1:16" ht="12.75">
      <c r="A633" s="300"/>
      <c r="B633" s="300"/>
      <c r="C633" s="87" t="s">
        <v>274</v>
      </c>
      <c r="D633" s="5"/>
      <c r="E633" s="5"/>
      <c r="F633" s="5"/>
      <c r="G633" s="5"/>
      <c r="H633" s="5"/>
      <c r="I633" s="5"/>
      <c r="J633" s="5"/>
      <c r="K633" s="5"/>
      <c r="L633" s="5"/>
      <c r="M633" s="28"/>
      <c r="N633" s="5"/>
      <c r="O633" s="5"/>
      <c r="P633" s="38"/>
    </row>
    <row r="634" spans="1:16" ht="12.75">
      <c r="A634" s="300"/>
      <c r="B634" s="300"/>
      <c r="C634" s="87" t="s">
        <v>11</v>
      </c>
      <c r="D634" s="5"/>
      <c r="E634" s="5"/>
      <c r="F634" s="5"/>
      <c r="G634" s="5"/>
      <c r="H634" s="5"/>
      <c r="I634" s="5"/>
      <c r="J634" s="5"/>
      <c r="K634" s="5"/>
      <c r="L634" s="5"/>
      <c r="M634" s="28"/>
      <c r="N634" s="5"/>
      <c r="O634" s="5"/>
      <c r="P634" s="38"/>
    </row>
    <row r="635" spans="1:16" ht="12.75">
      <c r="A635" s="300"/>
      <c r="B635" s="300"/>
      <c r="C635" s="87" t="s">
        <v>275</v>
      </c>
      <c r="D635" s="5"/>
      <c r="E635" s="5"/>
      <c r="F635" s="5"/>
      <c r="G635" s="5"/>
      <c r="H635" s="5"/>
      <c r="I635" s="5"/>
      <c r="J635" s="5"/>
      <c r="K635" s="5"/>
      <c r="L635" s="5"/>
      <c r="M635" s="28"/>
      <c r="N635" s="5"/>
      <c r="O635" s="5"/>
      <c r="P635" s="38"/>
    </row>
    <row r="636" spans="1:16" ht="12.75">
      <c r="A636" s="300"/>
      <c r="B636" s="300"/>
      <c r="C636" s="87" t="s">
        <v>276</v>
      </c>
      <c r="D636" s="5"/>
      <c r="E636" s="5"/>
      <c r="F636" s="28">
        <v>70</v>
      </c>
      <c r="G636" s="28">
        <v>0</v>
      </c>
      <c r="H636" s="28">
        <v>70</v>
      </c>
      <c r="I636" s="28">
        <v>0</v>
      </c>
      <c r="J636" s="28">
        <v>70</v>
      </c>
      <c r="K636" s="28">
        <v>0</v>
      </c>
      <c r="L636" s="28">
        <v>0</v>
      </c>
      <c r="M636" s="28">
        <v>0</v>
      </c>
      <c r="N636" s="28">
        <v>70</v>
      </c>
      <c r="O636" s="28">
        <v>70</v>
      </c>
      <c r="P636" s="38"/>
    </row>
    <row r="637" spans="1:16" ht="12.75" customHeight="1">
      <c r="A637" s="300"/>
      <c r="B637" s="300"/>
      <c r="C637" s="87" t="s">
        <v>277</v>
      </c>
      <c r="D637" s="5"/>
      <c r="E637" s="5"/>
      <c r="F637" s="5"/>
      <c r="G637" s="5"/>
      <c r="H637" s="5"/>
      <c r="I637" s="5"/>
      <c r="J637" s="5"/>
      <c r="K637" s="5"/>
      <c r="L637" s="28"/>
      <c r="M637" s="28"/>
      <c r="N637" s="28"/>
      <c r="O637" s="28"/>
      <c r="P637" s="38"/>
    </row>
    <row r="638" spans="1:16" ht="22.5">
      <c r="A638" s="300"/>
      <c r="B638" s="300"/>
      <c r="C638" s="87" t="s">
        <v>44</v>
      </c>
      <c r="D638" s="5"/>
      <c r="E638" s="5"/>
      <c r="F638" s="5"/>
      <c r="G638" s="5"/>
      <c r="H638" s="5"/>
      <c r="I638" s="5"/>
      <c r="J638" s="5"/>
      <c r="K638" s="5"/>
      <c r="L638" s="28"/>
      <c r="M638" s="28"/>
      <c r="N638" s="28"/>
      <c r="O638" s="28"/>
      <c r="P638" s="38"/>
    </row>
    <row r="639" spans="1:16" ht="12.75">
      <c r="A639" s="301"/>
      <c r="B639" s="301"/>
      <c r="C639" s="87" t="s">
        <v>278</v>
      </c>
      <c r="D639" s="5"/>
      <c r="E639" s="5"/>
      <c r="F639" s="5"/>
      <c r="G639" s="5"/>
      <c r="H639" s="5"/>
      <c r="I639" s="5"/>
      <c r="J639" s="5"/>
      <c r="K639" s="5"/>
      <c r="L639" s="28"/>
      <c r="M639" s="28"/>
      <c r="N639" s="28"/>
      <c r="O639" s="28"/>
      <c r="P639" s="38"/>
    </row>
    <row r="640" spans="1:16" ht="14.25" customHeight="1">
      <c r="A640" s="299" t="s">
        <v>636</v>
      </c>
      <c r="B640" s="299" t="s">
        <v>503</v>
      </c>
      <c r="C640" s="87" t="s">
        <v>273</v>
      </c>
      <c r="D640" s="5">
        <f>SUM(D642:D647)</f>
        <v>0</v>
      </c>
      <c r="E640" s="5">
        <f aca="true" t="shared" si="127" ref="E640:O640">SUM(E642:E647)</f>
        <v>0</v>
      </c>
      <c r="F640" s="5">
        <f t="shared" si="127"/>
        <v>100</v>
      </c>
      <c r="G640" s="5">
        <f t="shared" si="127"/>
        <v>0</v>
      </c>
      <c r="H640" s="5">
        <f t="shared" si="127"/>
        <v>100</v>
      </c>
      <c r="I640" s="5">
        <f t="shared" si="127"/>
        <v>0</v>
      </c>
      <c r="J640" s="5">
        <f t="shared" si="127"/>
        <v>100</v>
      </c>
      <c r="K640" s="5">
        <f t="shared" si="127"/>
        <v>13</v>
      </c>
      <c r="L640" s="5">
        <f t="shared" si="127"/>
        <v>27.8</v>
      </c>
      <c r="M640" s="5">
        <f t="shared" si="127"/>
        <v>18</v>
      </c>
      <c r="N640" s="5">
        <f t="shared" si="127"/>
        <v>100</v>
      </c>
      <c r="O640" s="5">
        <f t="shared" si="127"/>
        <v>100</v>
      </c>
      <c r="P640" s="38"/>
    </row>
    <row r="641" spans="1:16" ht="12.75">
      <c r="A641" s="300"/>
      <c r="B641" s="300"/>
      <c r="C641" s="87" t="s">
        <v>274</v>
      </c>
      <c r="D641" s="5"/>
      <c r="E641" s="5"/>
      <c r="F641" s="5"/>
      <c r="G641" s="5"/>
      <c r="H641" s="5"/>
      <c r="I641" s="5"/>
      <c r="J641" s="5"/>
      <c r="K641" s="5"/>
      <c r="L641" s="28"/>
      <c r="M641" s="28"/>
      <c r="N641" s="28"/>
      <c r="O641" s="28"/>
      <c r="P641" s="38"/>
    </row>
    <row r="642" spans="1:16" ht="12.75">
      <c r="A642" s="300"/>
      <c r="B642" s="300"/>
      <c r="C642" s="87" t="s">
        <v>11</v>
      </c>
      <c r="D642" s="5"/>
      <c r="E642" s="5"/>
      <c r="F642" s="5"/>
      <c r="G642" s="5"/>
      <c r="H642" s="5"/>
      <c r="I642" s="5"/>
      <c r="J642" s="5"/>
      <c r="K642" s="5"/>
      <c r="L642" s="28"/>
      <c r="M642" s="28"/>
      <c r="N642" s="28"/>
      <c r="O642" s="28"/>
      <c r="P642" s="38"/>
    </row>
    <row r="643" spans="1:16" ht="12.75">
      <c r="A643" s="300"/>
      <c r="B643" s="300"/>
      <c r="C643" s="87" t="s">
        <v>275</v>
      </c>
      <c r="D643" s="5"/>
      <c r="E643" s="5"/>
      <c r="F643" s="5"/>
      <c r="G643" s="5"/>
      <c r="H643" s="5"/>
      <c r="I643" s="5"/>
      <c r="J643" s="5"/>
      <c r="K643" s="5"/>
      <c r="L643" s="28"/>
      <c r="M643" s="28"/>
      <c r="N643" s="28"/>
      <c r="O643" s="28"/>
      <c r="P643" s="38"/>
    </row>
    <row r="644" spans="1:16" ht="12.75">
      <c r="A644" s="300"/>
      <c r="B644" s="300"/>
      <c r="C644" s="87" t="s">
        <v>276</v>
      </c>
      <c r="D644" s="5"/>
      <c r="E644" s="5"/>
      <c r="F644" s="28">
        <v>100</v>
      </c>
      <c r="G644" s="28">
        <v>0</v>
      </c>
      <c r="H644" s="28">
        <v>100</v>
      </c>
      <c r="I644" s="28">
        <v>0</v>
      </c>
      <c r="J644" s="28">
        <v>100</v>
      </c>
      <c r="K644" s="28">
        <v>13</v>
      </c>
      <c r="L644" s="28">
        <v>27.8</v>
      </c>
      <c r="M644" s="28">
        <v>18</v>
      </c>
      <c r="N644" s="28">
        <v>100</v>
      </c>
      <c r="O644" s="28">
        <v>100</v>
      </c>
      <c r="P644" s="38"/>
    </row>
    <row r="645" spans="1:16" ht="11.25" customHeight="1">
      <c r="A645" s="300"/>
      <c r="B645" s="300"/>
      <c r="C645" s="87" t="s">
        <v>277</v>
      </c>
      <c r="D645" s="5"/>
      <c r="E645" s="5"/>
      <c r="F645" s="5"/>
      <c r="G645" s="5"/>
      <c r="H645" s="5"/>
      <c r="I645" s="5"/>
      <c r="J645" s="5"/>
      <c r="K645" s="5"/>
      <c r="L645" s="28"/>
      <c r="M645" s="28"/>
      <c r="N645" s="28"/>
      <c r="O645" s="28"/>
      <c r="P645" s="38"/>
    </row>
    <row r="646" spans="1:16" ht="22.5">
      <c r="A646" s="300"/>
      <c r="B646" s="300"/>
      <c r="C646" s="87" t="s">
        <v>44</v>
      </c>
      <c r="D646" s="5"/>
      <c r="E646" s="5"/>
      <c r="F646" s="5"/>
      <c r="G646" s="5"/>
      <c r="H646" s="5"/>
      <c r="I646" s="5"/>
      <c r="J646" s="5"/>
      <c r="K646" s="5"/>
      <c r="L646" s="28"/>
      <c r="M646" s="28"/>
      <c r="N646" s="28"/>
      <c r="O646" s="28"/>
      <c r="P646" s="38"/>
    </row>
    <row r="647" spans="1:16" ht="12.75">
      <c r="A647" s="301"/>
      <c r="B647" s="301"/>
      <c r="C647" s="87" t="s">
        <v>278</v>
      </c>
      <c r="D647" s="5"/>
      <c r="E647" s="5"/>
      <c r="F647" s="5"/>
      <c r="G647" s="5"/>
      <c r="H647" s="5"/>
      <c r="I647" s="5"/>
      <c r="J647" s="5"/>
      <c r="K647" s="5"/>
      <c r="L647" s="28"/>
      <c r="M647" s="28"/>
      <c r="N647" s="28"/>
      <c r="O647" s="28"/>
      <c r="P647" s="38"/>
    </row>
    <row r="648" spans="1:16" ht="12.75">
      <c r="A648" s="307" t="s">
        <v>40</v>
      </c>
      <c r="B648" s="307" t="s">
        <v>413</v>
      </c>
      <c r="C648" s="85" t="s">
        <v>273</v>
      </c>
      <c r="D648" s="156">
        <f>SUM(D650:D655)</f>
        <v>561.6</v>
      </c>
      <c r="E648" s="156">
        <f aca="true" t="shared" si="128" ref="E648:O648">SUM(E650:E655)</f>
        <v>556</v>
      </c>
      <c r="F648" s="156">
        <f t="shared" si="128"/>
        <v>651.024</v>
      </c>
      <c r="G648" s="156">
        <f t="shared" si="128"/>
        <v>74.6</v>
      </c>
      <c r="H648" s="156">
        <f t="shared" si="128"/>
        <v>651.024</v>
      </c>
      <c r="I648" s="156">
        <f t="shared" si="128"/>
        <v>226.95</v>
      </c>
      <c r="J648" s="156">
        <f t="shared" si="128"/>
        <v>651.024</v>
      </c>
      <c r="K648" s="156">
        <f t="shared" si="128"/>
        <v>361.274</v>
      </c>
      <c r="L648" s="156">
        <f t="shared" si="128"/>
        <v>651.024</v>
      </c>
      <c r="M648" s="156">
        <f t="shared" si="128"/>
        <v>639.674</v>
      </c>
      <c r="N648" s="156">
        <f t="shared" si="128"/>
        <v>860</v>
      </c>
      <c r="O648" s="156">
        <f t="shared" si="128"/>
        <v>500</v>
      </c>
      <c r="P648" s="38"/>
    </row>
    <row r="649" spans="1:16" ht="12.75">
      <c r="A649" s="308"/>
      <c r="B649" s="308"/>
      <c r="C649" s="85" t="s">
        <v>274</v>
      </c>
      <c r="D649" s="156"/>
      <c r="E649" s="156"/>
      <c r="F649" s="156"/>
      <c r="G649" s="156"/>
      <c r="H649" s="156"/>
      <c r="I649" s="156"/>
      <c r="J649" s="156"/>
      <c r="K649" s="156"/>
      <c r="L649" s="30"/>
      <c r="M649" s="30"/>
      <c r="N649" s="30"/>
      <c r="O649" s="30"/>
      <c r="P649" s="38"/>
    </row>
    <row r="650" spans="1:16" ht="12.75">
      <c r="A650" s="308"/>
      <c r="B650" s="308"/>
      <c r="C650" s="85" t="s">
        <v>11</v>
      </c>
      <c r="D650" s="156">
        <f aca="true" t="shared" si="129" ref="D650:D655">D658</f>
        <v>0</v>
      </c>
      <c r="E650" s="156"/>
      <c r="F650" s="156"/>
      <c r="G650" s="156"/>
      <c r="H650" s="156"/>
      <c r="I650" s="156"/>
      <c r="J650" s="156"/>
      <c r="K650" s="156"/>
      <c r="L650" s="30"/>
      <c r="M650" s="30"/>
      <c r="N650" s="30"/>
      <c r="O650" s="30"/>
      <c r="P650" s="38"/>
    </row>
    <row r="651" spans="1:16" ht="12.75">
      <c r="A651" s="308"/>
      <c r="B651" s="308"/>
      <c r="C651" s="85" t="s">
        <v>275</v>
      </c>
      <c r="D651" s="156">
        <f t="shared" si="129"/>
        <v>0</v>
      </c>
      <c r="E651" s="156"/>
      <c r="F651" s="156"/>
      <c r="G651" s="156"/>
      <c r="H651" s="156"/>
      <c r="I651" s="156"/>
      <c r="J651" s="156"/>
      <c r="K651" s="156"/>
      <c r="L651" s="30"/>
      <c r="M651" s="30"/>
      <c r="N651" s="30"/>
      <c r="O651" s="30"/>
      <c r="P651" s="38"/>
    </row>
    <row r="652" spans="1:16" ht="12.75">
      <c r="A652" s="308"/>
      <c r="B652" s="308"/>
      <c r="C652" s="85" t="s">
        <v>276</v>
      </c>
      <c r="D652" s="156">
        <f>D660</f>
        <v>561.6</v>
      </c>
      <c r="E652" s="156">
        <f aca="true" t="shared" si="130" ref="E652:O652">E660</f>
        <v>556</v>
      </c>
      <c r="F652" s="156">
        <f t="shared" si="130"/>
        <v>651.024</v>
      </c>
      <c r="G652" s="156">
        <f t="shared" si="130"/>
        <v>74.6</v>
      </c>
      <c r="H652" s="156">
        <f t="shared" si="130"/>
        <v>651.024</v>
      </c>
      <c r="I652" s="156">
        <f t="shared" si="130"/>
        <v>226.95</v>
      </c>
      <c r="J652" s="156">
        <f t="shared" si="130"/>
        <v>651.024</v>
      </c>
      <c r="K652" s="156">
        <f t="shared" si="130"/>
        <v>361.274</v>
      </c>
      <c r="L652" s="156">
        <f t="shared" si="130"/>
        <v>651.024</v>
      </c>
      <c r="M652" s="156">
        <f t="shared" si="130"/>
        <v>639.674</v>
      </c>
      <c r="N652" s="156">
        <f t="shared" si="130"/>
        <v>860</v>
      </c>
      <c r="O652" s="156">
        <f t="shared" si="130"/>
        <v>500</v>
      </c>
      <c r="P652" s="38"/>
    </row>
    <row r="653" spans="1:16" ht="21">
      <c r="A653" s="308"/>
      <c r="B653" s="308"/>
      <c r="C653" s="85" t="s">
        <v>277</v>
      </c>
      <c r="D653" s="156">
        <f t="shared" si="129"/>
        <v>0</v>
      </c>
      <c r="E653" s="156"/>
      <c r="F653" s="156"/>
      <c r="G653" s="156"/>
      <c r="H653" s="156"/>
      <c r="I653" s="156"/>
      <c r="J653" s="34"/>
      <c r="K653" s="34"/>
      <c r="L653" s="29"/>
      <c r="M653" s="29"/>
      <c r="N653" s="29"/>
      <c r="O653" s="29"/>
      <c r="P653" s="38"/>
    </row>
    <row r="654" spans="1:16" ht="21">
      <c r="A654" s="308"/>
      <c r="B654" s="308"/>
      <c r="C654" s="85" t="s">
        <v>44</v>
      </c>
      <c r="D654" s="156">
        <f t="shared" si="129"/>
        <v>0</v>
      </c>
      <c r="E654" s="156"/>
      <c r="F654" s="156"/>
      <c r="G654" s="156"/>
      <c r="H654" s="156"/>
      <c r="I654" s="156"/>
      <c r="J654" s="34"/>
      <c r="K654" s="34"/>
      <c r="L654" s="29"/>
      <c r="M654" s="29"/>
      <c r="N654" s="29"/>
      <c r="O654" s="29"/>
      <c r="P654" s="38"/>
    </row>
    <row r="655" spans="1:16" ht="12.75">
      <c r="A655" s="309"/>
      <c r="B655" s="309"/>
      <c r="C655" s="85" t="s">
        <v>278</v>
      </c>
      <c r="D655" s="156">
        <f t="shared" si="129"/>
        <v>0</v>
      </c>
      <c r="E655" s="156"/>
      <c r="F655" s="156"/>
      <c r="G655" s="156"/>
      <c r="H655" s="156"/>
      <c r="I655" s="156"/>
      <c r="J655" s="34"/>
      <c r="K655" s="34"/>
      <c r="L655" s="29"/>
      <c r="M655" s="29"/>
      <c r="N655" s="29"/>
      <c r="O655" s="29"/>
      <c r="P655" s="38"/>
    </row>
    <row r="656" spans="1:16" ht="13.5" customHeight="1">
      <c r="A656" s="299" t="s">
        <v>514</v>
      </c>
      <c r="B656" s="299" t="s">
        <v>515</v>
      </c>
      <c r="C656" s="87" t="s">
        <v>273</v>
      </c>
      <c r="D656" s="34">
        <f>SUM(D658:D663)</f>
        <v>561.6</v>
      </c>
      <c r="E656" s="34">
        <f aca="true" t="shared" si="131" ref="E656:O656">SUM(E658:E663)</f>
        <v>556</v>
      </c>
      <c r="F656" s="34">
        <f t="shared" si="131"/>
        <v>651.024</v>
      </c>
      <c r="G656" s="34">
        <f t="shared" si="131"/>
        <v>74.6</v>
      </c>
      <c r="H656" s="34">
        <f t="shared" si="131"/>
        <v>651.024</v>
      </c>
      <c r="I656" s="34">
        <f t="shared" si="131"/>
        <v>226.95</v>
      </c>
      <c r="J656" s="34">
        <f t="shared" si="131"/>
        <v>651.024</v>
      </c>
      <c r="K656" s="34">
        <f t="shared" si="131"/>
        <v>361.274</v>
      </c>
      <c r="L656" s="34">
        <f t="shared" si="131"/>
        <v>651.024</v>
      </c>
      <c r="M656" s="34">
        <f t="shared" si="131"/>
        <v>639.674</v>
      </c>
      <c r="N656" s="34">
        <f t="shared" si="131"/>
        <v>860</v>
      </c>
      <c r="O656" s="34">
        <f t="shared" si="131"/>
        <v>500</v>
      </c>
      <c r="P656" s="38"/>
    </row>
    <row r="657" spans="1:16" ht="12.75">
      <c r="A657" s="300"/>
      <c r="B657" s="300"/>
      <c r="C657" s="87" t="s">
        <v>274</v>
      </c>
      <c r="D657" s="34"/>
      <c r="E657" s="34"/>
      <c r="F657" s="34"/>
      <c r="G657" s="34"/>
      <c r="H657" s="34"/>
      <c r="I657" s="34"/>
      <c r="J657" s="34"/>
      <c r="K657" s="34"/>
      <c r="L657" s="29"/>
      <c r="M657" s="29"/>
      <c r="N657" s="29"/>
      <c r="O657" s="29"/>
      <c r="P657" s="38"/>
    </row>
    <row r="658" spans="1:16" ht="12.75">
      <c r="A658" s="300"/>
      <c r="B658" s="300"/>
      <c r="C658" s="87" t="s">
        <v>11</v>
      </c>
      <c r="D658" s="34"/>
      <c r="E658" s="34"/>
      <c r="F658" s="34"/>
      <c r="G658" s="34"/>
      <c r="H658" s="34"/>
      <c r="I658" s="34"/>
      <c r="J658" s="34"/>
      <c r="K658" s="34"/>
      <c r="L658" s="29"/>
      <c r="M658" s="29"/>
      <c r="N658" s="29"/>
      <c r="O658" s="29"/>
      <c r="P658" s="38"/>
    </row>
    <row r="659" spans="1:16" ht="12.75">
      <c r="A659" s="300"/>
      <c r="B659" s="300"/>
      <c r="C659" s="87" t="s">
        <v>275</v>
      </c>
      <c r="D659" s="34"/>
      <c r="E659" s="34"/>
      <c r="F659" s="34"/>
      <c r="G659" s="34"/>
      <c r="H659" s="34"/>
      <c r="I659" s="34"/>
      <c r="J659" s="34"/>
      <c r="K659" s="34"/>
      <c r="L659" s="29"/>
      <c r="M659" s="29"/>
      <c r="N659" s="29"/>
      <c r="O659" s="29"/>
      <c r="P659" s="38"/>
    </row>
    <row r="660" spans="1:16" ht="12.75">
      <c r="A660" s="300"/>
      <c r="B660" s="300"/>
      <c r="C660" s="87" t="s">
        <v>276</v>
      </c>
      <c r="D660" s="34">
        <v>561.6</v>
      </c>
      <c r="E660" s="34">
        <v>556</v>
      </c>
      <c r="F660" s="34">
        <v>651.024</v>
      </c>
      <c r="G660" s="34">
        <v>74.6</v>
      </c>
      <c r="H660" s="34">
        <v>651.024</v>
      </c>
      <c r="I660" s="34">
        <v>226.95</v>
      </c>
      <c r="J660" s="34">
        <v>651.024</v>
      </c>
      <c r="K660" s="34">
        <v>361.274</v>
      </c>
      <c r="L660" s="29">
        <v>651.024</v>
      </c>
      <c r="M660" s="29">
        <v>639.674</v>
      </c>
      <c r="N660" s="29">
        <v>860</v>
      </c>
      <c r="O660" s="29">
        <v>500</v>
      </c>
      <c r="P660" s="38"/>
    </row>
    <row r="661" spans="1:16" ht="12.75" customHeight="1">
      <c r="A661" s="300"/>
      <c r="B661" s="300"/>
      <c r="C661" s="87" t="s">
        <v>277</v>
      </c>
      <c r="D661" s="5"/>
      <c r="E661" s="5"/>
      <c r="F661" s="5"/>
      <c r="G661" s="5"/>
      <c r="H661" s="5"/>
      <c r="I661" s="5"/>
      <c r="J661" s="5"/>
      <c r="K661" s="5"/>
      <c r="L661" s="28"/>
      <c r="M661" s="28"/>
      <c r="N661" s="28"/>
      <c r="O661" s="28"/>
      <c r="P661" s="38"/>
    </row>
    <row r="662" spans="1:16" ht="22.5">
      <c r="A662" s="300"/>
      <c r="B662" s="300"/>
      <c r="C662" s="87" t="s">
        <v>44</v>
      </c>
      <c r="D662" s="5"/>
      <c r="E662" s="5"/>
      <c r="F662" s="5"/>
      <c r="G662" s="5"/>
      <c r="H662" s="5"/>
      <c r="I662" s="5"/>
      <c r="J662" s="5"/>
      <c r="K662" s="5"/>
      <c r="L662" s="28"/>
      <c r="M662" s="28"/>
      <c r="N662" s="28"/>
      <c r="O662" s="28"/>
      <c r="P662" s="38"/>
    </row>
    <row r="663" spans="1:16" ht="12.75">
      <c r="A663" s="301"/>
      <c r="B663" s="301"/>
      <c r="C663" s="87" t="s">
        <v>278</v>
      </c>
      <c r="D663" s="5"/>
      <c r="E663" s="5"/>
      <c r="F663" s="5"/>
      <c r="G663" s="5"/>
      <c r="H663" s="5"/>
      <c r="I663" s="5"/>
      <c r="J663" s="5"/>
      <c r="K663" s="5"/>
      <c r="L663" s="28"/>
      <c r="M663" s="28"/>
      <c r="N663" s="28"/>
      <c r="O663" s="28"/>
      <c r="P663" s="38"/>
    </row>
    <row r="664" spans="1:16" ht="12.75">
      <c r="A664" s="307" t="s">
        <v>40</v>
      </c>
      <c r="B664" s="307" t="s">
        <v>419</v>
      </c>
      <c r="C664" s="87" t="s">
        <v>273</v>
      </c>
      <c r="D664" s="35">
        <f>SUM(D665:D671)</f>
        <v>112194.6</v>
      </c>
      <c r="E664" s="35">
        <f aca="true" t="shared" si="132" ref="E664:O664">SUM(E665:E671)</f>
        <v>110292.6</v>
      </c>
      <c r="F664" s="35">
        <f t="shared" si="132"/>
        <v>111279.4</v>
      </c>
      <c r="G664" s="35">
        <f t="shared" si="132"/>
        <v>34132.3</v>
      </c>
      <c r="H664" s="35">
        <f t="shared" si="132"/>
        <v>111384.4</v>
      </c>
      <c r="I664" s="35">
        <f t="shared" si="132"/>
        <v>64498.3</v>
      </c>
      <c r="J664" s="35">
        <f t="shared" si="132"/>
        <v>111920.59</v>
      </c>
      <c r="K664" s="35">
        <f t="shared" si="132"/>
        <v>84936.4</v>
      </c>
      <c r="L664" s="35">
        <f t="shared" si="132"/>
        <v>115779.57</v>
      </c>
      <c r="M664" s="35">
        <f t="shared" si="132"/>
        <v>115633.448</v>
      </c>
      <c r="N664" s="35">
        <f t="shared" si="132"/>
        <v>144533.19999999998</v>
      </c>
      <c r="O664" s="35">
        <f t="shared" si="132"/>
        <v>134576.2</v>
      </c>
      <c r="P664" s="38"/>
    </row>
    <row r="665" spans="1:16" ht="12.75">
      <c r="A665" s="308"/>
      <c r="B665" s="300"/>
      <c r="C665" s="87" t="s">
        <v>274</v>
      </c>
      <c r="D665" s="5"/>
      <c r="E665" s="5"/>
      <c r="F665" s="5"/>
      <c r="G665" s="5"/>
      <c r="H665" s="5"/>
      <c r="I665" s="5"/>
      <c r="J665" s="5"/>
      <c r="K665" s="5"/>
      <c r="L665" s="28"/>
      <c r="M665" s="28"/>
      <c r="N665" s="28"/>
      <c r="O665" s="28"/>
      <c r="P665" s="38"/>
    </row>
    <row r="666" spans="1:16" ht="12.75">
      <c r="A666" s="308"/>
      <c r="B666" s="300"/>
      <c r="C666" s="87" t="s">
        <v>11</v>
      </c>
      <c r="D666" s="12">
        <f aca="true" t="shared" si="133" ref="D666:D671">D674+D682+D690</f>
        <v>29.2</v>
      </c>
      <c r="E666" s="12">
        <f aca="true" t="shared" si="134" ref="E666:O666">E674+E682+E690</f>
        <v>29.2</v>
      </c>
      <c r="F666" s="12">
        <f t="shared" si="134"/>
        <v>124.3</v>
      </c>
      <c r="G666" s="12">
        <f t="shared" si="134"/>
        <v>50.1</v>
      </c>
      <c r="H666" s="12">
        <f t="shared" si="134"/>
        <v>124.3</v>
      </c>
      <c r="I666" s="12">
        <f t="shared" si="134"/>
        <v>100.1</v>
      </c>
      <c r="J666" s="12">
        <f t="shared" si="134"/>
        <v>425.2</v>
      </c>
      <c r="K666" s="12">
        <f t="shared" si="134"/>
        <v>425.2</v>
      </c>
      <c r="L666" s="12">
        <f t="shared" si="134"/>
        <v>425.2</v>
      </c>
      <c r="M666" s="12">
        <f t="shared" si="134"/>
        <v>425.2</v>
      </c>
      <c r="N666" s="12">
        <f t="shared" si="134"/>
        <v>0</v>
      </c>
      <c r="O666" s="12">
        <f t="shared" si="134"/>
        <v>0</v>
      </c>
      <c r="P666" s="38"/>
    </row>
    <row r="667" spans="1:16" ht="12.75">
      <c r="A667" s="308"/>
      <c r="B667" s="300"/>
      <c r="C667" s="87" t="s">
        <v>275</v>
      </c>
      <c r="D667" s="12">
        <f t="shared" si="133"/>
        <v>32133.899999999998</v>
      </c>
      <c r="E667" s="12">
        <f aca="true" t="shared" si="135" ref="E667:O667">E675+E683+E691</f>
        <v>32133.899999999998</v>
      </c>
      <c r="F667" s="12">
        <f t="shared" si="135"/>
        <v>16220.6</v>
      </c>
      <c r="G667" s="12">
        <f t="shared" si="135"/>
        <v>8671.199999999999</v>
      </c>
      <c r="H667" s="12">
        <f t="shared" si="135"/>
        <v>19016.8</v>
      </c>
      <c r="I667" s="12">
        <f t="shared" si="135"/>
        <v>14358.1</v>
      </c>
      <c r="J667" s="12">
        <f t="shared" si="135"/>
        <v>32105.3</v>
      </c>
      <c r="K667" s="12">
        <f t="shared" si="135"/>
        <v>20360.2</v>
      </c>
      <c r="L667" s="12">
        <f t="shared" si="135"/>
        <v>32228.100000000002</v>
      </c>
      <c r="M667" s="12">
        <f t="shared" si="135"/>
        <v>32103.8</v>
      </c>
      <c r="N667" s="12">
        <f t="shared" si="135"/>
        <v>1414.4</v>
      </c>
      <c r="O667" s="12">
        <f t="shared" si="135"/>
        <v>0</v>
      </c>
      <c r="P667" s="38"/>
    </row>
    <row r="668" spans="1:16" ht="12.75">
      <c r="A668" s="308"/>
      <c r="B668" s="300"/>
      <c r="C668" s="87" t="s">
        <v>276</v>
      </c>
      <c r="D668" s="12">
        <f t="shared" si="133"/>
        <v>80031.5</v>
      </c>
      <c r="E668" s="12">
        <f aca="true" t="shared" si="136" ref="E668:O668">E676+E684+E692</f>
        <v>78129.5</v>
      </c>
      <c r="F668" s="12">
        <f t="shared" si="136"/>
        <v>94934.5</v>
      </c>
      <c r="G668" s="12">
        <f t="shared" si="136"/>
        <v>25411</v>
      </c>
      <c r="H668" s="12">
        <f t="shared" si="136"/>
        <v>92243.3</v>
      </c>
      <c r="I668" s="12">
        <f t="shared" si="136"/>
        <v>50040.1</v>
      </c>
      <c r="J668" s="12">
        <f t="shared" si="136"/>
        <v>79390.09</v>
      </c>
      <c r="K668" s="12">
        <f t="shared" si="136"/>
        <v>64151</v>
      </c>
      <c r="L668" s="12">
        <f t="shared" si="136"/>
        <v>83126.27</v>
      </c>
      <c r="M668" s="12">
        <f t="shared" si="136"/>
        <v>83104.448</v>
      </c>
      <c r="N668" s="12">
        <f t="shared" si="136"/>
        <v>143118.8</v>
      </c>
      <c r="O668" s="12">
        <f t="shared" si="136"/>
        <v>134576.2</v>
      </c>
      <c r="P668" s="38"/>
    </row>
    <row r="669" spans="1:16" ht="11.25" customHeight="1">
      <c r="A669" s="308"/>
      <c r="B669" s="300"/>
      <c r="C669" s="87" t="s">
        <v>277</v>
      </c>
      <c r="D669" s="12">
        <f t="shared" si="133"/>
        <v>0</v>
      </c>
      <c r="E669" s="5"/>
      <c r="F669" s="5"/>
      <c r="G669" s="5"/>
      <c r="H669" s="5"/>
      <c r="I669" s="5"/>
      <c r="J669" s="5"/>
      <c r="K669" s="5"/>
      <c r="L669" s="28"/>
      <c r="M669" s="28"/>
      <c r="N669" s="28"/>
      <c r="O669" s="28"/>
      <c r="P669" s="38"/>
    </row>
    <row r="670" spans="1:16" ht="22.5">
      <c r="A670" s="308"/>
      <c r="B670" s="300"/>
      <c r="C670" s="87" t="s">
        <v>44</v>
      </c>
      <c r="D670" s="12">
        <f t="shared" si="133"/>
        <v>0</v>
      </c>
      <c r="E670" s="5"/>
      <c r="F670" s="5"/>
      <c r="G670" s="5"/>
      <c r="H670" s="5"/>
      <c r="I670" s="5"/>
      <c r="J670" s="5"/>
      <c r="K670" s="5"/>
      <c r="L670" s="28"/>
      <c r="M670" s="28"/>
      <c r="N670" s="28"/>
      <c r="O670" s="28"/>
      <c r="P670" s="38"/>
    </row>
    <row r="671" spans="1:16" ht="12.75">
      <c r="A671" s="309"/>
      <c r="B671" s="301"/>
      <c r="C671" s="87" t="s">
        <v>278</v>
      </c>
      <c r="D671" s="12">
        <f t="shared" si="133"/>
        <v>0</v>
      </c>
      <c r="E671" s="5"/>
      <c r="F671" s="5"/>
      <c r="G671" s="5"/>
      <c r="H671" s="5"/>
      <c r="I671" s="5"/>
      <c r="J671" s="5"/>
      <c r="K671" s="5"/>
      <c r="L671" s="28"/>
      <c r="M671" s="28"/>
      <c r="N671" s="28"/>
      <c r="O671" s="28"/>
      <c r="P671" s="38"/>
    </row>
    <row r="672" spans="1:16" ht="12.75">
      <c r="A672" s="299" t="s">
        <v>159</v>
      </c>
      <c r="B672" s="299" t="s">
        <v>504</v>
      </c>
      <c r="C672" s="87" t="s">
        <v>273</v>
      </c>
      <c r="D672" s="5">
        <f>SUM(D673:D679)</f>
        <v>688.7</v>
      </c>
      <c r="E672" s="5">
        <f aca="true" t="shared" si="137" ref="E672:N672">SUM(E673:E679)</f>
        <v>688.7</v>
      </c>
      <c r="F672" s="5">
        <f t="shared" si="137"/>
        <v>708.1</v>
      </c>
      <c r="G672" s="5">
        <f t="shared" si="137"/>
        <v>250.2</v>
      </c>
      <c r="H672" s="5">
        <f t="shared" si="137"/>
        <v>708.1</v>
      </c>
      <c r="I672" s="5">
        <f t="shared" si="137"/>
        <v>436.4</v>
      </c>
      <c r="J672" s="5">
        <f t="shared" si="137"/>
        <v>708.1</v>
      </c>
      <c r="K672" s="5">
        <f t="shared" si="137"/>
        <v>687.7</v>
      </c>
      <c r="L672" s="5">
        <f t="shared" si="137"/>
        <v>687.7</v>
      </c>
      <c r="M672" s="5">
        <f t="shared" si="137"/>
        <v>687.7</v>
      </c>
      <c r="N672" s="5">
        <f t="shared" si="137"/>
        <v>155</v>
      </c>
      <c r="O672" s="5">
        <f>SUM(O673:O679)</f>
        <v>135</v>
      </c>
      <c r="P672" s="38"/>
    </row>
    <row r="673" spans="1:16" ht="12.75">
      <c r="A673" s="300"/>
      <c r="B673" s="300"/>
      <c r="C673" s="87" t="s">
        <v>274</v>
      </c>
      <c r="D673" s="5"/>
      <c r="E673" s="5"/>
      <c r="F673" s="5"/>
      <c r="G673" s="5"/>
      <c r="H673" s="5"/>
      <c r="I673" s="5"/>
      <c r="J673" s="5"/>
      <c r="K673" s="5"/>
      <c r="L673" s="28"/>
      <c r="M673" s="28"/>
      <c r="N673" s="28"/>
      <c r="O673" s="28"/>
      <c r="P673" s="38"/>
    </row>
    <row r="674" spans="1:16" ht="12.75">
      <c r="A674" s="300"/>
      <c r="B674" s="300"/>
      <c r="C674" s="87" t="s">
        <v>11</v>
      </c>
      <c r="D674" s="5">
        <v>29.2</v>
      </c>
      <c r="E674" s="5">
        <v>29.2</v>
      </c>
      <c r="F674" s="5">
        <v>124.3</v>
      </c>
      <c r="G674" s="5">
        <v>50.1</v>
      </c>
      <c r="H674" s="5">
        <v>124.3</v>
      </c>
      <c r="I674" s="5">
        <v>100.1</v>
      </c>
      <c r="J674" s="5">
        <v>124.3</v>
      </c>
      <c r="K674" s="5">
        <v>124.3</v>
      </c>
      <c r="L674" s="28">
        <v>124.3</v>
      </c>
      <c r="M674" s="28">
        <v>124.3</v>
      </c>
      <c r="N674" s="28">
        <v>0</v>
      </c>
      <c r="O674" s="28">
        <v>0</v>
      </c>
      <c r="P674" s="38"/>
    </row>
    <row r="675" spans="1:16" ht="12.75">
      <c r="A675" s="300"/>
      <c r="B675" s="300"/>
      <c r="C675" s="87" t="s">
        <v>275</v>
      </c>
      <c r="D675" s="5">
        <v>525.1</v>
      </c>
      <c r="E675" s="5">
        <v>525.1</v>
      </c>
      <c r="F675" s="5">
        <v>450.7</v>
      </c>
      <c r="G675" s="5">
        <v>150.3</v>
      </c>
      <c r="H675" s="5">
        <v>450.7</v>
      </c>
      <c r="I675" s="5">
        <v>250.7</v>
      </c>
      <c r="J675" s="5">
        <v>450.7</v>
      </c>
      <c r="K675" s="5">
        <v>450.7</v>
      </c>
      <c r="L675" s="28">
        <v>450.7</v>
      </c>
      <c r="M675" s="28">
        <v>450.7</v>
      </c>
      <c r="N675" s="28">
        <v>0</v>
      </c>
      <c r="O675" s="28">
        <v>0</v>
      </c>
      <c r="P675" s="38"/>
    </row>
    <row r="676" spans="1:16" ht="12.75">
      <c r="A676" s="300"/>
      <c r="B676" s="300"/>
      <c r="C676" s="87" t="s">
        <v>276</v>
      </c>
      <c r="D676" s="5">
        <v>134.4</v>
      </c>
      <c r="E676" s="5">
        <v>134.4</v>
      </c>
      <c r="F676" s="5">
        <v>133.1</v>
      </c>
      <c r="G676" s="5">
        <v>49.8</v>
      </c>
      <c r="H676" s="5">
        <v>133.1</v>
      </c>
      <c r="I676" s="5">
        <v>85.6</v>
      </c>
      <c r="J676" s="28">
        <v>133.1</v>
      </c>
      <c r="K676" s="28">
        <v>112.7</v>
      </c>
      <c r="L676" s="28">
        <v>112.7</v>
      </c>
      <c r="M676" s="28">
        <v>112.7</v>
      </c>
      <c r="N676" s="28">
        <v>155</v>
      </c>
      <c r="O676" s="28">
        <v>135</v>
      </c>
      <c r="P676" s="38"/>
    </row>
    <row r="677" spans="1:16" ht="12" customHeight="1">
      <c r="A677" s="300"/>
      <c r="B677" s="300"/>
      <c r="C677" s="87" t="s">
        <v>277</v>
      </c>
      <c r="D677" s="5"/>
      <c r="E677" s="5"/>
      <c r="F677" s="5"/>
      <c r="G677" s="5"/>
      <c r="H677" s="5"/>
      <c r="I677" s="5"/>
      <c r="J677" s="5"/>
      <c r="K677" s="5"/>
      <c r="L677" s="28"/>
      <c r="M677" s="28"/>
      <c r="N677" s="28"/>
      <c r="O677" s="28"/>
      <c r="P677" s="38"/>
    </row>
    <row r="678" spans="1:16" ht="22.5">
      <c r="A678" s="300"/>
      <c r="B678" s="300"/>
      <c r="C678" s="87" t="s">
        <v>44</v>
      </c>
      <c r="D678" s="5"/>
      <c r="E678" s="5"/>
      <c r="F678" s="5"/>
      <c r="G678" s="5"/>
      <c r="H678" s="5"/>
      <c r="I678" s="5"/>
      <c r="J678" s="5"/>
      <c r="K678" s="5"/>
      <c r="L678" s="28"/>
      <c r="M678" s="28"/>
      <c r="N678" s="28"/>
      <c r="O678" s="28"/>
      <c r="P678" s="38"/>
    </row>
    <row r="679" spans="1:16" ht="12.75">
      <c r="A679" s="301"/>
      <c r="B679" s="301"/>
      <c r="C679" s="87" t="s">
        <v>278</v>
      </c>
      <c r="D679" s="5"/>
      <c r="E679" s="5"/>
      <c r="F679" s="5"/>
      <c r="G679" s="5"/>
      <c r="H679" s="5"/>
      <c r="I679" s="5"/>
      <c r="J679" s="5"/>
      <c r="K679" s="5"/>
      <c r="L679" s="28"/>
      <c r="M679" s="28"/>
      <c r="N679" s="28"/>
      <c r="O679" s="28"/>
      <c r="P679" s="38"/>
    </row>
    <row r="680" spans="1:16" ht="12.75">
      <c r="A680" s="299" t="s">
        <v>490</v>
      </c>
      <c r="B680" s="299" t="s">
        <v>505</v>
      </c>
      <c r="C680" s="87" t="s">
        <v>273</v>
      </c>
      <c r="D680" s="5">
        <f>SUM(D681:D687)</f>
        <v>947.9</v>
      </c>
      <c r="E680" s="5">
        <f aca="true" t="shared" si="138" ref="E680:O680">SUM(E681:E687)</f>
        <v>818.8</v>
      </c>
      <c r="F680" s="5">
        <f t="shared" si="138"/>
        <v>801.5</v>
      </c>
      <c r="G680" s="5">
        <f t="shared" si="138"/>
        <v>378</v>
      </c>
      <c r="H680" s="5">
        <f t="shared" si="138"/>
        <v>906.5</v>
      </c>
      <c r="I680" s="5">
        <f t="shared" si="138"/>
        <v>643.5</v>
      </c>
      <c r="J680" s="5">
        <f t="shared" si="138"/>
        <v>1141.8</v>
      </c>
      <c r="K680" s="5">
        <f t="shared" si="138"/>
        <v>841</v>
      </c>
      <c r="L680" s="6">
        <f t="shared" si="138"/>
        <v>1398.5</v>
      </c>
      <c r="M680" s="6">
        <f t="shared" si="138"/>
        <v>1388.9</v>
      </c>
      <c r="N680" s="5">
        <f t="shared" si="138"/>
        <v>1100</v>
      </c>
      <c r="O680" s="5">
        <f t="shared" si="138"/>
        <v>850</v>
      </c>
      <c r="P680" s="38"/>
    </row>
    <row r="681" spans="1:16" ht="12.75">
      <c r="A681" s="300"/>
      <c r="B681" s="300"/>
      <c r="C681" s="87" t="s">
        <v>274</v>
      </c>
      <c r="D681" s="5"/>
      <c r="E681" s="5"/>
      <c r="F681" s="5"/>
      <c r="G681" s="5"/>
      <c r="H681" s="5"/>
      <c r="I681" s="5"/>
      <c r="J681" s="5"/>
      <c r="K681" s="5"/>
      <c r="L681" s="28"/>
      <c r="M681" s="28"/>
      <c r="N681" s="28"/>
      <c r="O681" s="28"/>
      <c r="P681" s="38"/>
    </row>
    <row r="682" spans="1:16" ht="12.75">
      <c r="A682" s="300"/>
      <c r="B682" s="300"/>
      <c r="C682" s="87" t="s">
        <v>11</v>
      </c>
      <c r="D682" s="5"/>
      <c r="E682" s="5"/>
      <c r="F682" s="5"/>
      <c r="G682" s="5"/>
      <c r="H682" s="5"/>
      <c r="I682" s="5"/>
      <c r="J682" s="5"/>
      <c r="K682" s="5"/>
      <c r="L682" s="28"/>
      <c r="M682" s="28"/>
      <c r="N682" s="28"/>
      <c r="O682" s="28"/>
      <c r="P682" s="38"/>
    </row>
    <row r="683" spans="1:16" ht="12.75">
      <c r="A683" s="300"/>
      <c r="B683" s="300"/>
      <c r="C683" s="87" t="s">
        <v>275</v>
      </c>
      <c r="D683" s="5"/>
      <c r="E683" s="5"/>
      <c r="F683" s="5"/>
      <c r="G683" s="5"/>
      <c r="H683" s="5"/>
      <c r="I683" s="5"/>
      <c r="J683" s="5"/>
      <c r="K683" s="5"/>
      <c r="L683" s="28"/>
      <c r="M683" s="28"/>
      <c r="N683" s="28"/>
      <c r="O683" s="28"/>
      <c r="P683" s="38"/>
    </row>
    <row r="684" spans="1:16" ht="12.75">
      <c r="A684" s="300"/>
      <c r="B684" s="300"/>
      <c r="C684" s="87" t="s">
        <v>276</v>
      </c>
      <c r="D684" s="5">
        <v>947.9</v>
      </c>
      <c r="E684" s="5">
        <v>818.8</v>
      </c>
      <c r="F684" s="5">
        <v>801.5</v>
      </c>
      <c r="G684" s="5">
        <v>378</v>
      </c>
      <c r="H684" s="5">
        <v>906.5</v>
      </c>
      <c r="I684" s="5">
        <v>643.5</v>
      </c>
      <c r="J684" s="5">
        <v>1141.8</v>
      </c>
      <c r="K684" s="5">
        <v>841</v>
      </c>
      <c r="L684" s="28">
        <v>1398.5</v>
      </c>
      <c r="M684" s="28">
        <v>1388.9</v>
      </c>
      <c r="N684" s="28">
        <v>1100</v>
      </c>
      <c r="O684" s="28">
        <v>850</v>
      </c>
      <c r="P684" s="38"/>
    </row>
    <row r="685" spans="1:16" ht="12" customHeight="1">
      <c r="A685" s="300"/>
      <c r="B685" s="300"/>
      <c r="C685" s="87" t="s">
        <v>277</v>
      </c>
      <c r="D685" s="5"/>
      <c r="E685" s="5"/>
      <c r="F685" s="5"/>
      <c r="G685" s="5"/>
      <c r="H685" s="5"/>
      <c r="I685" s="5"/>
      <c r="J685" s="5"/>
      <c r="K685" s="5"/>
      <c r="L685" s="28"/>
      <c r="M685" s="28"/>
      <c r="N685" s="28"/>
      <c r="O685" s="28"/>
      <c r="P685" s="38"/>
    </row>
    <row r="686" spans="1:16" ht="22.5">
      <c r="A686" s="300"/>
      <c r="B686" s="300"/>
      <c r="C686" s="87" t="s">
        <v>44</v>
      </c>
      <c r="D686" s="5"/>
      <c r="E686" s="5"/>
      <c r="F686" s="5"/>
      <c r="G686" s="5"/>
      <c r="H686" s="5"/>
      <c r="I686" s="5"/>
      <c r="J686" s="5"/>
      <c r="K686" s="5"/>
      <c r="L686" s="28"/>
      <c r="M686" s="28"/>
      <c r="N686" s="28"/>
      <c r="O686" s="28"/>
      <c r="P686" s="38"/>
    </row>
    <row r="687" spans="1:16" ht="12.75">
      <c r="A687" s="301"/>
      <c r="B687" s="301"/>
      <c r="C687" s="87" t="s">
        <v>278</v>
      </c>
      <c r="D687" s="5"/>
      <c r="E687" s="5"/>
      <c r="F687" s="5"/>
      <c r="G687" s="5"/>
      <c r="H687" s="5"/>
      <c r="I687" s="5"/>
      <c r="J687" s="5"/>
      <c r="K687" s="5"/>
      <c r="L687" s="28"/>
      <c r="M687" s="28"/>
      <c r="N687" s="28"/>
      <c r="O687" s="28"/>
      <c r="P687" s="38"/>
    </row>
    <row r="688" spans="1:16" ht="11.25" customHeight="1">
      <c r="A688" s="299" t="s">
        <v>492</v>
      </c>
      <c r="B688" s="299" t="s">
        <v>272</v>
      </c>
      <c r="C688" s="87" t="s">
        <v>273</v>
      </c>
      <c r="D688" s="6">
        <f>SUM(D689:D695)</f>
        <v>110558</v>
      </c>
      <c r="E688" s="6">
        <f>SUM(E689:E695)</f>
        <v>108785.1</v>
      </c>
      <c r="F688" s="5">
        <f aca="true" t="shared" si="139" ref="F688:O688">SUM(F689:F695)</f>
        <v>109769.79999999999</v>
      </c>
      <c r="G688" s="5">
        <f t="shared" si="139"/>
        <v>33504.1</v>
      </c>
      <c r="H688" s="5">
        <f t="shared" si="139"/>
        <v>109769.79999999999</v>
      </c>
      <c r="I688" s="5">
        <f t="shared" si="139"/>
        <v>63418.4</v>
      </c>
      <c r="J688" s="5">
        <f t="shared" si="139"/>
        <v>110070.69</v>
      </c>
      <c r="K688" s="5">
        <f t="shared" si="139"/>
        <v>83407.70000000001</v>
      </c>
      <c r="L688" s="34">
        <f t="shared" si="139"/>
        <v>113693.37000000001</v>
      </c>
      <c r="M688" s="34">
        <f t="shared" si="139"/>
        <v>113556.848</v>
      </c>
      <c r="N688" s="5">
        <f t="shared" si="139"/>
        <v>143278.19999999998</v>
      </c>
      <c r="O688" s="5">
        <f t="shared" si="139"/>
        <v>133591.2</v>
      </c>
      <c r="P688" s="38"/>
    </row>
    <row r="689" spans="1:16" ht="12.75">
      <c r="A689" s="300"/>
      <c r="B689" s="300"/>
      <c r="C689" s="87" t="s">
        <v>274</v>
      </c>
      <c r="D689" s="5"/>
      <c r="E689" s="5"/>
      <c r="F689" s="5"/>
      <c r="G689" s="5"/>
      <c r="H689" s="5"/>
      <c r="I689" s="5"/>
      <c r="J689" s="5"/>
      <c r="K689" s="5"/>
      <c r="L689" s="28"/>
      <c r="M689" s="28"/>
      <c r="N689" s="28"/>
      <c r="O689" s="28"/>
      <c r="P689" s="38"/>
    </row>
    <row r="690" spans="1:16" ht="12.75">
      <c r="A690" s="300"/>
      <c r="B690" s="300"/>
      <c r="C690" s="87" t="s">
        <v>11</v>
      </c>
      <c r="D690" s="5"/>
      <c r="E690" s="5"/>
      <c r="F690" s="5"/>
      <c r="G690" s="5"/>
      <c r="H690" s="5"/>
      <c r="I690" s="5"/>
      <c r="J690" s="5">
        <v>300.9</v>
      </c>
      <c r="K690" s="5">
        <v>300.9</v>
      </c>
      <c r="L690" s="28">
        <v>300.9</v>
      </c>
      <c r="M690" s="28">
        <v>300.9</v>
      </c>
      <c r="N690" s="28">
        <v>0</v>
      </c>
      <c r="O690" s="28">
        <v>0</v>
      </c>
      <c r="P690" s="38"/>
    </row>
    <row r="691" spans="1:16" ht="12.75">
      <c r="A691" s="300"/>
      <c r="B691" s="300"/>
      <c r="C691" s="87" t="s">
        <v>275</v>
      </c>
      <c r="D691" s="5">
        <v>31608.8</v>
      </c>
      <c r="E691" s="5">
        <v>31608.8</v>
      </c>
      <c r="F691" s="5">
        <v>15769.9</v>
      </c>
      <c r="G691" s="5">
        <v>8520.9</v>
      </c>
      <c r="H691" s="5">
        <v>18566.1</v>
      </c>
      <c r="I691" s="5">
        <v>14107.4</v>
      </c>
      <c r="J691" s="28">
        <v>31654.6</v>
      </c>
      <c r="K691" s="28">
        <v>19909.5</v>
      </c>
      <c r="L691" s="28">
        <v>31777.4</v>
      </c>
      <c r="M691" s="28">
        <v>31653.1</v>
      </c>
      <c r="N691" s="28">
        <v>1414.4</v>
      </c>
      <c r="O691" s="28">
        <v>0</v>
      </c>
      <c r="P691" s="38"/>
    </row>
    <row r="692" spans="1:16" ht="12.75">
      <c r="A692" s="300"/>
      <c r="B692" s="300"/>
      <c r="C692" s="87" t="s">
        <v>276</v>
      </c>
      <c r="D692" s="5">
        <v>78949.2</v>
      </c>
      <c r="E692" s="5">
        <v>77176.3</v>
      </c>
      <c r="F692" s="5">
        <v>93999.9</v>
      </c>
      <c r="G692" s="5">
        <v>24983.2</v>
      </c>
      <c r="H692" s="5">
        <v>91203.7</v>
      </c>
      <c r="I692" s="5">
        <v>49311</v>
      </c>
      <c r="J692" s="28">
        <v>78115.19</v>
      </c>
      <c r="K692" s="28">
        <v>63197.3</v>
      </c>
      <c r="L692" s="28">
        <v>81615.07</v>
      </c>
      <c r="M692" s="28">
        <v>81602.848</v>
      </c>
      <c r="N692" s="28">
        <v>141863.8</v>
      </c>
      <c r="O692" s="39">
        <v>133591.2</v>
      </c>
      <c r="P692" s="38"/>
    </row>
    <row r="693" spans="1:16" ht="13.5" customHeight="1">
      <c r="A693" s="300"/>
      <c r="B693" s="300"/>
      <c r="C693" s="87" t="s">
        <v>277</v>
      </c>
      <c r="D693" s="5"/>
      <c r="E693" s="5"/>
      <c r="F693" s="5"/>
      <c r="G693" s="5"/>
      <c r="H693" s="5"/>
      <c r="I693" s="5"/>
      <c r="J693" s="5"/>
      <c r="K693" s="5"/>
      <c r="L693" s="28"/>
      <c r="M693" s="28"/>
      <c r="N693" s="28"/>
      <c r="O693" s="28"/>
      <c r="P693" s="38"/>
    </row>
    <row r="694" spans="1:16" ht="22.5">
      <c r="A694" s="300"/>
      <c r="B694" s="300"/>
      <c r="C694" s="87" t="s">
        <v>44</v>
      </c>
      <c r="D694" s="5"/>
      <c r="E694" s="5"/>
      <c r="F694" s="5"/>
      <c r="G694" s="5"/>
      <c r="H694" s="5"/>
      <c r="I694" s="5"/>
      <c r="J694" s="5"/>
      <c r="K694" s="5"/>
      <c r="L694" s="28"/>
      <c r="M694" s="28"/>
      <c r="N694" s="28"/>
      <c r="O694" s="28"/>
      <c r="P694" s="38"/>
    </row>
    <row r="695" spans="1:16" ht="12.75">
      <c r="A695" s="301"/>
      <c r="B695" s="301"/>
      <c r="C695" s="87" t="s">
        <v>278</v>
      </c>
      <c r="D695" s="5"/>
      <c r="E695" s="5"/>
      <c r="F695" s="5"/>
      <c r="G695" s="5"/>
      <c r="H695" s="5"/>
      <c r="I695" s="5"/>
      <c r="J695" s="5"/>
      <c r="K695" s="5"/>
      <c r="L695" s="28"/>
      <c r="M695" s="28"/>
      <c r="N695" s="28"/>
      <c r="O695" s="28"/>
      <c r="P695" s="38"/>
    </row>
    <row r="696" spans="1:16" ht="12.75">
      <c r="A696" s="307" t="s">
        <v>40</v>
      </c>
      <c r="B696" s="307" t="s">
        <v>460</v>
      </c>
      <c r="C696" s="85" t="s">
        <v>273</v>
      </c>
      <c r="D696" s="12">
        <f>SUM(D697:D703)</f>
        <v>8390.5</v>
      </c>
      <c r="E696" s="36">
        <f aca="true" t="shared" si="140" ref="E696:O696">SUM(E697:E703)</f>
        <v>8104.4</v>
      </c>
      <c r="F696" s="12">
        <f t="shared" si="140"/>
        <v>6692.150000000001</v>
      </c>
      <c r="G696" s="12">
        <f t="shared" si="140"/>
        <v>711.11</v>
      </c>
      <c r="H696" s="12">
        <f t="shared" si="140"/>
        <v>6692.13</v>
      </c>
      <c r="I696" s="12">
        <f t="shared" si="140"/>
        <v>2807.88</v>
      </c>
      <c r="J696" s="12">
        <f t="shared" si="140"/>
        <v>6778.62</v>
      </c>
      <c r="K696" s="12">
        <f t="shared" si="140"/>
        <v>4759.94</v>
      </c>
      <c r="L696" s="12">
        <f t="shared" si="140"/>
        <v>6305.17</v>
      </c>
      <c r="M696" s="12">
        <f t="shared" si="140"/>
        <v>6207.3099999999995</v>
      </c>
      <c r="N696" s="12">
        <f t="shared" si="140"/>
        <v>6179.1</v>
      </c>
      <c r="O696" s="12">
        <f t="shared" si="140"/>
        <v>6047.200000000001</v>
      </c>
      <c r="P696" s="38"/>
    </row>
    <row r="697" spans="1:16" ht="12.75">
      <c r="A697" s="308"/>
      <c r="B697" s="308"/>
      <c r="C697" s="85" t="s">
        <v>274</v>
      </c>
      <c r="D697" s="5"/>
      <c r="E697" s="5"/>
      <c r="F697" s="12"/>
      <c r="G697" s="12"/>
      <c r="H697" s="12"/>
      <c r="I697" s="12"/>
      <c r="J697" s="12"/>
      <c r="K697" s="12"/>
      <c r="L697" s="31"/>
      <c r="M697" s="31"/>
      <c r="N697" s="31"/>
      <c r="O697" s="31"/>
      <c r="P697" s="38"/>
    </row>
    <row r="698" spans="1:16" ht="12.75">
      <c r="A698" s="308"/>
      <c r="B698" s="308"/>
      <c r="C698" s="85" t="s">
        <v>11</v>
      </c>
      <c r="D698" s="12">
        <f>D706+D714+D722+D730</f>
        <v>660.9</v>
      </c>
      <c r="E698" s="12">
        <f aca="true" t="shared" si="141" ref="E698:O698">E706+E714+E722+E730</f>
        <v>660.9</v>
      </c>
      <c r="F698" s="12">
        <f t="shared" si="141"/>
        <v>0</v>
      </c>
      <c r="G698" s="12">
        <f t="shared" si="141"/>
        <v>0</v>
      </c>
      <c r="H698" s="12">
        <f t="shared" si="141"/>
        <v>0</v>
      </c>
      <c r="I698" s="12">
        <f t="shared" si="141"/>
        <v>0</v>
      </c>
      <c r="J698" s="12">
        <f t="shared" si="141"/>
        <v>0</v>
      </c>
      <c r="K698" s="12">
        <f t="shared" si="141"/>
        <v>0</v>
      </c>
      <c r="L698" s="12">
        <f t="shared" si="141"/>
        <v>0</v>
      </c>
      <c r="M698" s="12">
        <f t="shared" si="141"/>
        <v>0</v>
      </c>
      <c r="N698" s="12">
        <f t="shared" si="141"/>
        <v>0</v>
      </c>
      <c r="O698" s="12">
        <f t="shared" si="141"/>
        <v>0</v>
      </c>
      <c r="P698" s="38"/>
    </row>
    <row r="699" spans="1:16" ht="12.75">
      <c r="A699" s="308"/>
      <c r="B699" s="308"/>
      <c r="C699" s="85" t="s">
        <v>275</v>
      </c>
      <c r="D699" s="12">
        <f aca="true" t="shared" si="142" ref="D699:O699">D707+D715+D723+D731</f>
        <v>2684.5</v>
      </c>
      <c r="E699" s="12">
        <f t="shared" si="142"/>
        <v>2684.5</v>
      </c>
      <c r="F699" s="12">
        <f t="shared" si="142"/>
        <v>1137.25</v>
      </c>
      <c r="G699" s="12">
        <f t="shared" si="142"/>
        <v>0</v>
      </c>
      <c r="H699" s="12">
        <f t="shared" si="142"/>
        <v>1137.25</v>
      </c>
      <c r="I699" s="12">
        <f t="shared" si="142"/>
        <v>790.95</v>
      </c>
      <c r="J699" s="12">
        <f t="shared" si="142"/>
        <v>1223.74</v>
      </c>
      <c r="K699" s="12">
        <f t="shared" si="142"/>
        <v>1223.74</v>
      </c>
      <c r="L699" s="12">
        <f t="shared" si="142"/>
        <v>1267.8400000000001</v>
      </c>
      <c r="M699" s="12">
        <f t="shared" si="142"/>
        <v>1267.8400000000001</v>
      </c>
      <c r="N699" s="12">
        <f t="shared" si="142"/>
        <v>575.6</v>
      </c>
      <c r="O699" s="12">
        <f t="shared" si="142"/>
        <v>575.6</v>
      </c>
      <c r="P699" s="38"/>
    </row>
    <row r="700" spans="1:16" ht="12.75">
      <c r="A700" s="308"/>
      <c r="B700" s="308"/>
      <c r="C700" s="85" t="s">
        <v>276</v>
      </c>
      <c r="D700" s="12">
        <f aca="true" t="shared" si="143" ref="D700:O700">D708+D716+D724+D732</f>
        <v>5045.1</v>
      </c>
      <c r="E700" s="12">
        <f t="shared" si="143"/>
        <v>4759</v>
      </c>
      <c r="F700" s="12">
        <f t="shared" si="143"/>
        <v>5554.900000000001</v>
      </c>
      <c r="G700" s="12">
        <f t="shared" si="143"/>
        <v>711.11</v>
      </c>
      <c r="H700" s="12">
        <f t="shared" si="143"/>
        <v>5554.88</v>
      </c>
      <c r="I700" s="12">
        <f t="shared" si="143"/>
        <v>2016.9299999999998</v>
      </c>
      <c r="J700" s="12">
        <f t="shared" si="143"/>
        <v>5554.88</v>
      </c>
      <c r="K700" s="12">
        <f t="shared" si="143"/>
        <v>3536.2</v>
      </c>
      <c r="L700" s="12">
        <f t="shared" si="143"/>
        <v>5037.33</v>
      </c>
      <c r="M700" s="12">
        <f t="shared" si="143"/>
        <v>4939.469999999999</v>
      </c>
      <c r="N700" s="12">
        <f t="shared" si="143"/>
        <v>5603.5</v>
      </c>
      <c r="O700" s="12">
        <f t="shared" si="143"/>
        <v>5471.6</v>
      </c>
      <c r="P700" s="38"/>
    </row>
    <row r="701" spans="1:16" ht="21">
      <c r="A701" s="308"/>
      <c r="B701" s="308"/>
      <c r="C701" s="85" t="s">
        <v>277</v>
      </c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38"/>
    </row>
    <row r="702" spans="1:16" ht="21">
      <c r="A702" s="308"/>
      <c r="B702" s="308"/>
      <c r="C702" s="85" t="s">
        <v>44</v>
      </c>
      <c r="D702" s="12"/>
      <c r="E702" s="5"/>
      <c r="F702" s="12"/>
      <c r="G702" s="12"/>
      <c r="H702" s="12"/>
      <c r="I702" s="12"/>
      <c r="J702" s="5"/>
      <c r="K702" s="5"/>
      <c r="L702" s="28"/>
      <c r="M702" s="28"/>
      <c r="N702" s="28"/>
      <c r="O702" s="28"/>
      <c r="P702" s="38"/>
    </row>
    <row r="703" spans="1:16" ht="12.75">
      <c r="A703" s="309"/>
      <c r="B703" s="309"/>
      <c r="C703" s="85" t="s">
        <v>278</v>
      </c>
      <c r="D703" s="12"/>
      <c r="E703" s="5"/>
      <c r="F703" s="12"/>
      <c r="G703" s="12"/>
      <c r="H703" s="12"/>
      <c r="I703" s="12"/>
      <c r="J703" s="5"/>
      <c r="K703" s="5"/>
      <c r="L703" s="28"/>
      <c r="M703" s="28"/>
      <c r="N703" s="28"/>
      <c r="O703" s="28"/>
      <c r="P703" s="38"/>
    </row>
    <row r="704" spans="1:16" ht="12.75">
      <c r="A704" s="299" t="s">
        <v>159</v>
      </c>
      <c r="B704" s="299" t="s">
        <v>506</v>
      </c>
      <c r="C704" s="87" t="s">
        <v>273</v>
      </c>
      <c r="D704" s="28">
        <f>SUM(D705:D711)</f>
        <v>5268.2</v>
      </c>
      <c r="E704" s="28">
        <f aca="true" t="shared" si="144" ref="E704:O704">SUM(E705:E711)</f>
        <v>4982.1</v>
      </c>
      <c r="F704" s="28">
        <f t="shared" si="144"/>
        <v>5389.900000000001</v>
      </c>
      <c r="G704" s="28">
        <f t="shared" si="144"/>
        <v>699.11</v>
      </c>
      <c r="H704" s="28">
        <f t="shared" si="144"/>
        <v>5389.900000000001</v>
      </c>
      <c r="I704" s="28">
        <f t="shared" si="144"/>
        <v>1878.05</v>
      </c>
      <c r="J704" s="28">
        <f t="shared" si="144"/>
        <v>5389.900000000001</v>
      </c>
      <c r="K704" s="28">
        <f t="shared" si="144"/>
        <v>3452.16</v>
      </c>
      <c r="L704" s="28">
        <f t="shared" si="144"/>
        <v>4984.0199999999995</v>
      </c>
      <c r="M704" s="28">
        <f t="shared" si="144"/>
        <v>4890.799999999999</v>
      </c>
      <c r="N704" s="28">
        <f t="shared" si="144"/>
        <v>5525</v>
      </c>
      <c r="O704" s="28">
        <f t="shared" si="144"/>
        <v>5525</v>
      </c>
      <c r="P704" s="38"/>
    </row>
    <row r="705" spans="1:16" ht="12.75">
      <c r="A705" s="300"/>
      <c r="B705" s="300"/>
      <c r="C705" s="87" t="s">
        <v>274</v>
      </c>
      <c r="D705" s="5"/>
      <c r="E705" s="5"/>
      <c r="F705" s="5"/>
      <c r="G705" s="5"/>
      <c r="H705" s="5"/>
      <c r="I705" s="5"/>
      <c r="J705" s="5"/>
      <c r="K705" s="5"/>
      <c r="L705" s="28"/>
      <c r="M705" s="28"/>
      <c r="N705" s="28"/>
      <c r="O705" s="28"/>
      <c r="P705" s="38"/>
    </row>
    <row r="706" spans="1:16" ht="12.75">
      <c r="A706" s="300"/>
      <c r="B706" s="300"/>
      <c r="C706" s="87" t="s">
        <v>11</v>
      </c>
      <c r="D706" s="5"/>
      <c r="E706" s="5"/>
      <c r="F706" s="5"/>
      <c r="G706" s="5"/>
      <c r="H706" s="5"/>
      <c r="I706" s="5"/>
      <c r="J706" s="5"/>
      <c r="K706" s="5"/>
      <c r="L706" s="28"/>
      <c r="M706" s="28"/>
      <c r="N706" s="28"/>
      <c r="O706" s="28"/>
      <c r="P706" s="38"/>
    </row>
    <row r="707" spans="1:16" ht="12.75">
      <c r="A707" s="300"/>
      <c r="B707" s="300"/>
      <c r="C707" s="87" t="s">
        <v>275</v>
      </c>
      <c r="D707" s="5">
        <v>1520.7</v>
      </c>
      <c r="E707" s="5">
        <v>1520.7</v>
      </c>
      <c r="F707" s="5">
        <v>596.3</v>
      </c>
      <c r="G707" s="5"/>
      <c r="H707" s="5">
        <v>596.3</v>
      </c>
      <c r="I707" s="5">
        <v>250</v>
      </c>
      <c r="J707" s="5">
        <v>596.3</v>
      </c>
      <c r="K707" s="5">
        <v>596.3</v>
      </c>
      <c r="L707" s="28">
        <v>640.4</v>
      </c>
      <c r="M707" s="28">
        <v>640.4</v>
      </c>
      <c r="N707" s="28">
        <v>575.6</v>
      </c>
      <c r="O707" s="28">
        <v>575.6</v>
      </c>
      <c r="P707" s="38"/>
    </row>
    <row r="708" spans="1:16" ht="12.75">
      <c r="A708" s="300"/>
      <c r="B708" s="300"/>
      <c r="C708" s="87" t="s">
        <v>276</v>
      </c>
      <c r="D708" s="5">
        <v>3747.5</v>
      </c>
      <c r="E708" s="5">
        <v>3461.4</v>
      </c>
      <c r="F708" s="5">
        <v>4793.6</v>
      </c>
      <c r="G708" s="5">
        <v>699.11</v>
      </c>
      <c r="H708" s="5">
        <v>4793.6</v>
      </c>
      <c r="I708" s="5">
        <v>1628.05</v>
      </c>
      <c r="J708" s="5">
        <v>4793.6</v>
      </c>
      <c r="K708" s="5">
        <v>2855.86</v>
      </c>
      <c r="L708" s="28">
        <v>4343.62</v>
      </c>
      <c r="M708" s="28">
        <v>4250.4</v>
      </c>
      <c r="N708" s="28">
        <v>4949.4</v>
      </c>
      <c r="O708" s="28">
        <v>4949.4</v>
      </c>
      <c r="P708" s="38"/>
    </row>
    <row r="709" spans="1:16" ht="13.5" customHeight="1">
      <c r="A709" s="300"/>
      <c r="B709" s="300"/>
      <c r="C709" s="87" t="s">
        <v>277</v>
      </c>
      <c r="D709" s="5"/>
      <c r="E709" s="5"/>
      <c r="F709" s="5"/>
      <c r="G709" s="5"/>
      <c r="H709" s="5"/>
      <c r="I709" s="5"/>
      <c r="J709" s="5"/>
      <c r="K709" s="5"/>
      <c r="L709" s="28"/>
      <c r="M709" s="28"/>
      <c r="N709" s="28"/>
      <c r="O709" s="28"/>
      <c r="P709" s="38"/>
    </row>
    <row r="710" spans="1:16" ht="22.5">
      <c r="A710" s="300"/>
      <c r="B710" s="300"/>
      <c r="C710" s="87" t="s">
        <v>44</v>
      </c>
      <c r="D710" s="5"/>
      <c r="E710" s="5"/>
      <c r="F710" s="5"/>
      <c r="G710" s="5"/>
      <c r="H710" s="5"/>
      <c r="I710" s="5"/>
      <c r="J710" s="5"/>
      <c r="K710" s="5"/>
      <c r="L710" s="28"/>
      <c r="M710" s="28"/>
      <c r="N710" s="28"/>
      <c r="O710" s="28"/>
      <c r="P710" s="38"/>
    </row>
    <row r="711" spans="1:16" ht="12.75">
      <c r="A711" s="301"/>
      <c r="B711" s="301"/>
      <c r="C711" s="87" t="s">
        <v>278</v>
      </c>
      <c r="D711" s="5"/>
      <c r="E711" s="5"/>
      <c r="F711" s="5"/>
      <c r="G711" s="5"/>
      <c r="H711" s="5"/>
      <c r="I711" s="5"/>
      <c r="J711" s="5"/>
      <c r="K711" s="5"/>
      <c r="L711" s="28"/>
      <c r="M711" s="28"/>
      <c r="N711" s="28"/>
      <c r="O711" s="28"/>
      <c r="P711" s="38"/>
    </row>
    <row r="712" spans="1:16" ht="13.5" customHeight="1">
      <c r="A712" s="299" t="s">
        <v>507</v>
      </c>
      <c r="B712" s="299" t="s">
        <v>508</v>
      </c>
      <c r="C712" s="87" t="s">
        <v>273</v>
      </c>
      <c r="D712" s="5">
        <f>SUM(D713:D719)</f>
        <v>560.8</v>
      </c>
      <c r="E712" s="5">
        <f aca="true" t="shared" si="145" ref="E712:O712">SUM(E713:E719)</f>
        <v>560.8</v>
      </c>
      <c r="F712" s="5">
        <f t="shared" si="145"/>
        <v>395</v>
      </c>
      <c r="G712" s="5">
        <f t="shared" si="145"/>
        <v>12</v>
      </c>
      <c r="H712" s="5">
        <f t="shared" si="145"/>
        <v>395</v>
      </c>
      <c r="I712" s="5">
        <f t="shared" si="145"/>
        <v>94.88</v>
      </c>
      <c r="J712" s="5">
        <f t="shared" si="145"/>
        <v>481.49</v>
      </c>
      <c r="K712" s="5">
        <f t="shared" si="145"/>
        <v>456.46000000000004</v>
      </c>
      <c r="L712" s="5">
        <f t="shared" si="145"/>
        <v>461.82</v>
      </c>
      <c r="M712" s="5">
        <f t="shared" si="145"/>
        <v>461.82</v>
      </c>
      <c r="N712" s="5">
        <f t="shared" si="145"/>
        <v>395</v>
      </c>
      <c r="O712" s="5">
        <f t="shared" si="145"/>
        <v>288.1</v>
      </c>
      <c r="P712" s="38"/>
    </row>
    <row r="713" spans="1:16" ht="12.75">
      <c r="A713" s="300"/>
      <c r="B713" s="300"/>
      <c r="C713" s="87" t="s">
        <v>274</v>
      </c>
      <c r="D713" s="5"/>
      <c r="E713" s="5"/>
      <c r="F713" s="5"/>
      <c r="G713" s="5"/>
      <c r="H713" s="5"/>
      <c r="I713" s="5"/>
      <c r="J713" s="5"/>
      <c r="K713" s="5"/>
      <c r="L713" s="28"/>
      <c r="M713" s="28"/>
      <c r="N713" s="28"/>
      <c r="O713" s="28"/>
      <c r="P713" s="38"/>
    </row>
    <row r="714" spans="1:16" ht="12.75">
      <c r="A714" s="300"/>
      <c r="B714" s="300"/>
      <c r="C714" s="87" t="s">
        <v>11</v>
      </c>
      <c r="D714" s="5"/>
      <c r="E714" s="5"/>
      <c r="F714" s="5"/>
      <c r="G714" s="5"/>
      <c r="H714" s="5"/>
      <c r="I714" s="5"/>
      <c r="J714" s="5"/>
      <c r="K714" s="5"/>
      <c r="L714" s="28"/>
      <c r="M714" s="28"/>
      <c r="N714" s="28"/>
      <c r="O714" s="28"/>
      <c r="P714" s="38"/>
    </row>
    <row r="715" spans="1:16" ht="12.75">
      <c r="A715" s="300"/>
      <c r="B715" s="300"/>
      <c r="C715" s="87" t="s">
        <v>275</v>
      </c>
      <c r="D715" s="5">
        <v>200</v>
      </c>
      <c r="E715" s="5">
        <v>200</v>
      </c>
      <c r="F715" s="5">
        <v>0</v>
      </c>
      <c r="G715" s="5">
        <v>0</v>
      </c>
      <c r="H715" s="5">
        <v>0</v>
      </c>
      <c r="I715" s="5">
        <v>0</v>
      </c>
      <c r="J715" s="5">
        <v>86.49</v>
      </c>
      <c r="K715" s="5">
        <v>86.49</v>
      </c>
      <c r="L715" s="28">
        <v>86.49</v>
      </c>
      <c r="M715" s="28">
        <v>86.49</v>
      </c>
      <c r="N715" s="28">
        <v>0</v>
      </c>
      <c r="O715" s="28">
        <v>0</v>
      </c>
      <c r="P715" s="38"/>
    </row>
    <row r="716" spans="1:16" ht="12.75">
      <c r="A716" s="300"/>
      <c r="B716" s="300"/>
      <c r="C716" s="87" t="s">
        <v>276</v>
      </c>
      <c r="D716" s="5">
        <v>360.8</v>
      </c>
      <c r="E716" s="5">
        <v>360.8</v>
      </c>
      <c r="F716" s="5">
        <v>395</v>
      </c>
      <c r="G716" s="5">
        <v>12</v>
      </c>
      <c r="H716" s="5">
        <v>395</v>
      </c>
      <c r="I716" s="5">
        <v>94.88</v>
      </c>
      <c r="J716" s="5">
        <v>395</v>
      </c>
      <c r="K716" s="5">
        <v>369.97</v>
      </c>
      <c r="L716" s="28">
        <v>375.33</v>
      </c>
      <c r="M716" s="28">
        <v>375.33</v>
      </c>
      <c r="N716" s="28">
        <v>395</v>
      </c>
      <c r="O716" s="28">
        <v>288.1</v>
      </c>
      <c r="P716" s="38"/>
    </row>
    <row r="717" spans="1:16" ht="12.75" customHeight="1">
      <c r="A717" s="300"/>
      <c r="B717" s="300"/>
      <c r="C717" s="87" t="s">
        <v>277</v>
      </c>
      <c r="D717" s="5"/>
      <c r="E717" s="5"/>
      <c r="F717" s="5"/>
      <c r="G717" s="5"/>
      <c r="H717" s="5"/>
      <c r="I717" s="5"/>
      <c r="J717" s="5"/>
      <c r="K717" s="5"/>
      <c r="L717" s="28"/>
      <c r="M717" s="28"/>
      <c r="N717" s="28"/>
      <c r="O717" s="28"/>
      <c r="P717" s="38"/>
    </row>
    <row r="718" spans="1:16" ht="22.5">
      <c r="A718" s="300"/>
      <c r="B718" s="300"/>
      <c r="C718" s="87" t="s">
        <v>44</v>
      </c>
      <c r="D718" s="5"/>
      <c r="E718" s="5"/>
      <c r="F718" s="5"/>
      <c r="G718" s="5"/>
      <c r="H718" s="5"/>
      <c r="I718" s="5"/>
      <c r="J718" s="5"/>
      <c r="K718" s="5"/>
      <c r="L718" s="28"/>
      <c r="M718" s="28"/>
      <c r="N718" s="28"/>
      <c r="O718" s="28"/>
      <c r="P718" s="38"/>
    </row>
    <row r="719" spans="1:16" ht="12.75">
      <c r="A719" s="301"/>
      <c r="B719" s="301"/>
      <c r="C719" s="87" t="s">
        <v>278</v>
      </c>
      <c r="D719" s="5"/>
      <c r="E719" s="5"/>
      <c r="F719" s="5"/>
      <c r="G719" s="5"/>
      <c r="H719" s="5"/>
      <c r="I719" s="5"/>
      <c r="J719" s="5"/>
      <c r="K719" s="5"/>
      <c r="L719" s="28"/>
      <c r="M719" s="28"/>
      <c r="N719" s="28"/>
      <c r="O719" s="28"/>
      <c r="P719" s="38"/>
    </row>
    <row r="720" spans="1:16" ht="12.75">
      <c r="A720" s="299" t="s">
        <v>492</v>
      </c>
      <c r="B720" s="299" t="s">
        <v>509</v>
      </c>
      <c r="C720" s="87" t="s">
        <v>273</v>
      </c>
      <c r="D720" s="5">
        <f>SUM(D721:D727)</f>
        <v>2533</v>
      </c>
      <c r="E720" s="5">
        <f aca="true" t="shared" si="146" ref="E720:O720">SUM(E721:E727)</f>
        <v>2533</v>
      </c>
      <c r="F720" s="5">
        <f t="shared" si="146"/>
        <v>832.25</v>
      </c>
      <c r="G720" s="5">
        <f t="shared" si="146"/>
        <v>0</v>
      </c>
      <c r="H720" s="5">
        <f t="shared" si="146"/>
        <v>832.23</v>
      </c>
      <c r="I720" s="5">
        <f t="shared" si="146"/>
        <v>832.23</v>
      </c>
      <c r="J720" s="5">
        <f t="shared" si="146"/>
        <v>832.23</v>
      </c>
      <c r="K720" s="5">
        <f t="shared" si="146"/>
        <v>832.23</v>
      </c>
      <c r="L720" s="5">
        <f t="shared" si="146"/>
        <v>832.23</v>
      </c>
      <c r="M720" s="5">
        <f t="shared" si="146"/>
        <v>832.23</v>
      </c>
      <c r="N720" s="5">
        <f t="shared" si="146"/>
        <v>184.1</v>
      </c>
      <c r="O720" s="5">
        <f t="shared" si="146"/>
        <v>184.1</v>
      </c>
      <c r="P720" s="38"/>
    </row>
    <row r="721" spans="1:16" ht="12.75">
      <c r="A721" s="300"/>
      <c r="B721" s="300"/>
      <c r="C721" s="87" t="s">
        <v>274</v>
      </c>
      <c r="D721" s="5"/>
      <c r="E721" s="5"/>
      <c r="F721" s="5"/>
      <c r="G721" s="5"/>
      <c r="H721" s="5"/>
      <c r="I721" s="5"/>
      <c r="J721" s="5"/>
      <c r="K721" s="5"/>
      <c r="L721" s="28"/>
      <c r="M721" s="5"/>
      <c r="N721" s="28"/>
      <c r="O721" s="28"/>
      <c r="P721" s="38"/>
    </row>
    <row r="722" spans="1:16" ht="12.75">
      <c r="A722" s="300"/>
      <c r="B722" s="300"/>
      <c r="C722" s="87" t="s">
        <v>11</v>
      </c>
      <c r="D722" s="5">
        <v>660.9</v>
      </c>
      <c r="E722" s="6">
        <v>660.9</v>
      </c>
      <c r="F722" s="5"/>
      <c r="G722" s="5"/>
      <c r="H722" s="5"/>
      <c r="I722" s="5"/>
      <c r="J722" s="5"/>
      <c r="K722" s="5"/>
      <c r="L722" s="28"/>
      <c r="M722" s="5"/>
      <c r="N722" s="28"/>
      <c r="O722" s="28"/>
      <c r="P722" s="38"/>
    </row>
    <row r="723" spans="1:16" ht="12.75">
      <c r="A723" s="300"/>
      <c r="B723" s="300"/>
      <c r="C723" s="87" t="s">
        <v>275</v>
      </c>
      <c r="D723" s="5">
        <v>963.8</v>
      </c>
      <c r="E723" s="5">
        <v>963.8</v>
      </c>
      <c r="F723" s="5">
        <v>540.95</v>
      </c>
      <c r="G723" s="5"/>
      <c r="H723" s="5">
        <v>540.95</v>
      </c>
      <c r="I723" s="5">
        <v>540.95</v>
      </c>
      <c r="J723" s="5">
        <v>540.95</v>
      </c>
      <c r="K723" s="5">
        <v>540.95</v>
      </c>
      <c r="L723" s="28">
        <v>540.95</v>
      </c>
      <c r="M723" s="28">
        <v>540.95</v>
      </c>
      <c r="N723" s="28"/>
      <c r="O723" s="28"/>
      <c r="P723" s="38"/>
    </row>
    <row r="724" spans="1:16" ht="12.75">
      <c r="A724" s="300"/>
      <c r="B724" s="300"/>
      <c r="C724" s="87" t="s">
        <v>276</v>
      </c>
      <c r="D724" s="5">
        <v>908.3</v>
      </c>
      <c r="E724" s="5">
        <v>908.3</v>
      </c>
      <c r="F724" s="5">
        <v>291.3</v>
      </c>
      <c r="G724" s="5">
        <v>0</v>
      </c>
      <c r="H724" s="5">
        <v>291.28</v>
      </c>
      <c r="I724" s="5">
        <v>291.28</v>
      </c>
      <c r="J724" s="5">
        <v>291.28</v>
      </c>
      <c r="K724" s="5">
        <v>291.28</v>
      </c>
      <c r="L724" s="56">
        <v>291.28</v>
      </c>
      <c r="M724" s="5">
        <v>291.28</v>
      </c>
      <c r="N724" s="28">
        <v>184.1</v>
      </c>
      <c r="O724" s="28">
        <v>184.1</v>
      </c>
      <c r="P724" s="38"/>
    </row>
    <row r="725" spans="1:16" ht="15" customHeight="1">
      <c r="A725" s="300"/>
      <c r="B725" s="300"/>
      <c r="C725" s="87" t="s">
        <v>277</v>
      </c>
      <c r="D725" s="5"/>
      <c r="E725" s="5"/>
      <c r="F725" s="5"/>
      <c r="G725" s="5"/>
      <c r="H725" s="5"/>
      <c r="I725" s="5"/>
      <c r="J725" s="5"/>
      <c r="K725" s="5"/>
      <c r="L725" s="28"/>
      <c r="M725" s="28"/>
      <c r="N725" s="28"/>
      <c r="O725" s="28"/>
      <c r="P725" s="38"/>
    </row>
    <row r="726" spans="1:16" ht="22.5">
      <c r="A726" s="300"/>
      <c r="B726" s="300"/>
      <c r="C726" s="87" t="s">
        <v>44</v>
      </c>
      <c r="D726" s="5"/>
      <c r="E726" s="5"/>
      <c r="F726" s="5"/>
      <c r="G726" s="5"/>
      <c r="H726" s="5"/>
      <c r="I726" s="5"/>
      <c r="J726" s="5"/>
      <c r="K726" s="5"/>
      <c r="L726" s="28"/>
      <c r="M726" s="28"/>
      <c r="N726" s="28"/>
      <c r="O726" s="28"/>
      <c r="P726" s="38"/>
    </row>
    <row r="727" spans="1:16" ht="12.75">
      <c r="A727" s="301"/>
      <c r="B727" s="301"/>
      <c r="C727" s="87" t="s">
        <v>278</v>
      </c>
      <c r="D727" s="5"/>
      <c r="E727" s="5"/>
      <c r="F727" s="5"/>
      <c r="G727" s="5"/>
      <c r="H727" s="5"/>
      <c r="I727" s="5"/>
      <c r="J727" s="5"/>
      <c r="K727" s="5"/>
      <c r="L727" s="28"/>
      <c r="M727" s="28"/>
      <c r="N727" s="28"/>
      <c r="O727" s="28"/>
      <c r="P727" s="38"/>
    </row>
    <row r="728" spans="1:16" ht="12.75">
      <c r="A728" s="299" t="s">
        <v>510</v>
      </c>
      <c r="B728" s="299" t="s">
        <v>511</v>
      </c>
      <c r="C728" s="87" t="s">
        <v>273</v>
      </c>
      <c r="D728" s="5">
        <f>SUM(D729:D735)</f>
        <v>28.5</v>
      </c>
      <c r="E728" s="5">
        <f aca="true" t="shared" si="147" ref="E728:O728">SUM(E729:E735)</f>
        <v>28.5</v>
      </c>
      <c r="F728" s="5">
        <f t="shared" si="147"/>
        <v>75</v>
      </c>
      <c r="G728" s="5">
        <f t="shared" si="147"/>
        <v>0</v>
      </c>
      <c r="H728" s="5">
        <f t="shared" si="147"/>
        <v>75</v>
      </c>
      <c r="I728" s="5">
        <f t="shared" si="147"/>
        <v>2.72</v>
      </c>
      <c r="J728" s="5">
        <f t="shared" si="147"/>
        <v>75</v>
      </c>
      <c r="K728" s="5">
        <f t="shared" si="147"/>
        <v>19.09</v>
      </c>
      <c r="L728" s="5">
        <f t="shared" si="147"/>
        <v>27.1</v>
      </c>
      <c r="M728" s="5">
        <f t="shared" si="147"/>
        <v>22.46</v>
      </c>
      <c r="N728" s="5">
        <f t="shared" si="147"/>
        <v>75</v>
      </c>
      <c r="O728" s="5">
        <f t="shared" si="147"/>
        <v>50</v>
      </c>
      <c r="P728" s="38"/>
    </row>
    <row r="729" spans="1:16" ht="12.75">
      <c r="A729" s="300"/>
      <c r="B729" s="300"/>
      <c r="C729" s="87" t="s">
        <v>274</v>
      </c>
      <c r="D729" s="5"/>
      <c r="E729" s="5"/>
      <c r="F729" s="5"/>
      <c r="G729" s="5"/>
      <c r="H729" s="5"/>
      <c r="I729" s="5"/>
      <c r="J729" s="5"/>
      <c r="K729" s="5"/>
      <c r="L729" s="28"/>
      <c r="M729" s="5"/>
      <c r="N729" s="28"/>
      <c r="O729" s="5"/>
      <c r="P729" s="38"/>
    </row>
    <row r="730" spans="1:16" ht="12.75">
      <c r="A730" s="300"/>
      <c r="B730" s="300"/>
      <c r="C730" s="87" t="s">
        <v>11</v>
      </c>
      <c r="D730" s="5"/>
      <c r="E730" s="5"/>
      <c r="F730" s="5"/>
      <c r="G730" s="5"/>
      <c r="H730" s="5"/>
      <c r="I730" s="5"/>
      <c r="J730" s="5"/>
      <c r="K730" s="5"/>
      <c r="L730" s="28"/>
      <c r="M730" s="5"/>
      <c r="N730" s="28"/>
      <c r="O730" s="5"/>
      <c r="P730" s="38"/>
    </row>
    <row r="731" spans="1:16" ht="12.75">
      <c r="A731" s="300"/>
      <c r="B731" s="300"/>
      <c r="C731" s="87" t="s">
        <v>275</v>
      </c>
      <c r="D731" s="5"/>
      <c r="E731" s="5"/>
      <c r="F731" s="5"/>
      <c r="G731" s="5"/>
      <c r="H731" s="5"/>
      <c r="I731" s="5"/>
      <c r="J731" s="5"/>
      <c r="K731" s="5"/>
      <c r="L731" s="28"/>
      <c r="M731" s="28"/>
      <c r="N731" s="28"/>
      <c r="O731" s="28"/>
      <c r="P731" s="38"/>
    </row>
    <row r="732" spans="1:16" ht="12.75">
      <c r="A732" s="300"/>
      <c r="B732" s="300"/>
      <c r="C732" s="87" t="s">
        <v>276</v>
      </c>
      <c r="D732" s="5">
        <v>28.5</v>
      </c>
      <c r="E732" s="5">
        <v>28.5</v>
      </c>
      <c r="F732" s="5">
        <v>75</v>
      </c>
      <c r="G732" s="5">
        <v>0</v>
      </c>
      <c r="H732" s="5">
        <v>75</v>
      </c>
      <c r="I732" s="5">
        <v>2.72</v>
      </c>
      <c r="J732" s="5">
        <v>75</v>
      </c>
      <c r="K732" s="5">
        <v>19.09</v>
      </c>
      <c r="L732" s="56">
        <v>27.1</v>
      </c>
      <c r="M732" s="5">
        <v>22.46</v>
      </c>
      <c r="N732" s="56">
        <v>75</v>
      </c>
      <c r="O732" s="5">
        <v>50</v>
      </c>
      <c r="P732" s="38"/>
    </row>
    <row r="733" spans="1:16" ht="12" customHeight="1">
      <c r="A733" s="300"/>
      <c r="B733" s="300"/>
      <c r="C733" s="87" t="s">
        <v>277</v>
      </c>
      <c r="D733" s="5"/>
      <c r="E733" s="5"/>
      <c r="F733" s="5"/>
      <c r="G733" s="5"/>
      <c r="H733" s="5"/>
      <c r="I733" s="5"/>
      <c r="J733" s="5"/>
      <c r="K733" s="5"/>
      <c r="L733" s="28"/>
      <c r="M733" s="5"/>
      <c r="N733" s="28"/>
      <c r="O733" s="5"/>
      <c r="P733" s="38"/>
    </row>
    <row r="734" spans="1:16" ht="22.5">
      <c r="A734" s="300"/>
      <c r="B734" s="300"/>
      <c r="C734" s="87" t="s">
        <v>44</v>
      </c>
      <c r="D734" s="5"/>
      <c r="E734" s="5"/>
      <c r="F734" s="5"/>
      <c r="G734" s="5"/>
      <c r="H734" s="5"/>
      <c r="I734" s="5"/>
      <c r="J734" s="5"/>
      <c r="K734" s="5"/>
      <c r="L734" s="28"/>
      <c r="M734" s="28"/>
      <c r="N734" s="28"/>
      <c r="O734" s="28"/>
      <c r="P734" s="38"/>
    </row>
    <row r="735" spans="1:16" ht="12.75">
      <c r="A735" s="301"/>
      <c r="B735" s="301"/>
      <c r="C735" s="87" t="s">
        <v>278</v>
      </c>
      <c r="D735" s="5"/>
      <c r="E735" s="5"/>
      <c r="F735" s="5"/>
      <c r="G735" s="5"/>
      <c r="H735" s="5"/>
      <c r="I735" s="5"/>
      <c r="J735" s="5"/>
      <c r="K735" s="5"/>
      <c r="L735" s="56"/>
      <c r="M735" s="5"/>
      <c r="N735" s="56"/>
      <c r="O735" s="5"/>
      <c r="P735" s="38"/>
    </row>
    <row r="736" spans="1:16" ht="12.75" customHeight="1">
      <c r="A736" s="313" t="s">
        <v>40</v>
      </c>
      <c r="B736" s="313" t="s">
        <v>824</v>
      </c>
      <c r="C736" s="85" t="s">
        <v>273</v>
      </c>
      <c r="D736" s="31">
        <f>SUM(D737:D743)</f>
        <v>26800.999999999996</v>
      </c>
      <c r="E736" s="31">
        <f aca="true" t="shared" si="148" ref="E736:O736">SUM(E737:E743)</f>
        <v>26165.1</v>
      </c>
      <c r="F736" s="31">
        <f t="shared" si="148"/>
        <v>20397.1</v>
      </c>
      <c r="G736" s="31">
        <f t="shared" si="148"/>
        <v>2132.5</v>
      </c>
      <c r="H736" s="31">
        <f t="shared" si="148"/>
        <v>22337.1</v>
      </c>
      <c r="I736" s="31">
        <f t="shared" si="148"/>
        <v>6525.6</v>
      </c>
      <c r="J736" s="31">
        <f t="shared" si="148"/>
        <v>21237.1</v>
      </c>
      <c r="K736" s="31">
        <f t="shared" si="148"/>
        <v>12602.8</v>
      </c>
      <c r="L736" s="31">
        <f t="shared" si="148"/>
        <v>20243.1</v>
      </c>
      <c r="M736" s="31">
        <f t="shared" si="148"/>
        <v>17064.2</v>
      </c>
      <c r="N736" s="31">
        <f t="shared" si="148"/>
        <v>21562.5</v>
      </c>
      <c r="O736" s="31">
        <f t="shared" si="148"/>
        <v>17062.5</v>
      </c>
      <c r="P736" s="76"/>
    </row>
    <row r="737" spans="1:16" ht="12.75">
      <c r="A737" s="314"/>
      <c r="B737" s="314"/>
      <c r="C737" s="146" t="s">
        <v>274</v>
      </c>
      <c r="D737" s="12"/>
      <c r="E737" s="12"/>
      <c r="F737" s="12"/>
      <c r="G737" s="12"/>
      <c r="H737" s="12"/>
      <c r="I737" s="12"/>
      <c r="J737" s="12"/>
      <c r="K737" s="12"/>
      <c r="L737" s="31"/>
      <c r="M737" s="31"/>
      <c r="N737" s="31"/>
      <c r="O737" s="31"/>
      <c r="P737" s="76"/>
    </row>
    <row r="738" spans="1:16" ht="12.75">
      <c r="A738" s="314"/>
      <c r="B738" s="314"/>
      <c r="C738" s="146" t="s">
        <v>11</v>
      </c>
      <c r="D738" s="12">
        <f aca="true" t="shared" si="149" ref="D738:O741">D746+D754+D762+D770</f>
        <v>0</v>
      </c>
      <c r="E738" s="12">
        <f t="shared" si="149"/>
        <v>0</v>
      </c>
      <c r="F738" s="12">
        <f t="shared" si="149"/>
        <v>0</v>
      </c>
      <c r="G738" s="12">
        <f t="shared" si="149"/>
        <v>0</v>
      </c>
      <c r="H738" s="12">
        <f t="shared" si="149"/>
        <v>0</v>
      </c>
      <c r="I738" s="12">
        <f t="shared" si="149"/>
        <v>0</v>
      </c>
      <c r="J738" s="12">
        <f t="shared" si="149"/>
        <v>0</v>
      </c>
      <c r="K738" s="12">
        <f t="shared" si="149"/>
        <v>0</v>
      </c>
      <c r="L738" s="12">
        <f t="shared" si="149"/>
        <v>0</v>
      </c>
      <c r="M738" s="12">
        <f t="shared" si="149"/>
        <v>0</v>
      </c>
      <c r="N738" s="12">
        <f t="shared" si="149"/>
        <v>0</v>
      </c>
      <c r="O738" s="12">
        <f t="shared" si="149"/>
        <v>0</v>
      </c>
      <c r="P738" s="76"/>
    </row>
    <row r="739" spans="1:16" ht="12.75">
      <c r="A739" s="314"/>
      <c r="B739" s="314"/>
      <c r="C739" s="146" t="s">
        <v>275</v>
      </c>
      <c r="D739" s="12">
        <f t="shared" si="149"/>
        <v>22738.699999999997</v>
      </c>
      <c r="E739" s="12">
        <f t="shared" si="149"/>
        <v>22634.5</v>
      </c>
      <c r="F739" s="12">
        <f t="shared" si="149"/>
        <v>13840.6</v>
      </c>
      <c r="G739" s="12">
        <f t="shared" si="149"/>
        <v>1587.6</v>
      </c>
      <c r="H739" s="12">
        <f t="shared" si="149"/>
        <v>16830.6</v>
      </c>
      <c r="I739" s="12">
        <f t="shared" si="149"/>
        <v>5385.8</v>
      </c>
      <c r="J739" s="12">
        <f t="shared" si="149"/>
        <v>16830.6</v>
      </c>
      <c r="K739" s="12">
        <f t="shared" si="149"/>
        <v>10462.6</v>
      </c>
      <c r="L739" s="12">
        <f t="shared" si="149"/>
        <v>15731.9</v>
      </c>
      <c r="M739" s="12">
        <f t="shared" si="149"/>
        <v>12741.9</v>
      </c>
      <c r="N739" s="12">
        <f t="shared" si="149"/>
        <v>12885.5</v>
      </c>
      <c r="O739" s="12">
        <f t="shared" si="149"/>
        <v>12885.5</v>
      </c>
      <c r="P739" s="76"/>
    </row>
    <row r="740" spans="1:16" ht="12.75">
      <c r="A740" s="314"/>
      <c r="B740" s="314"/>
      <c r="C740" s="146" t="s">
        <v>276</v>
      </c>
      <c r="D740" s="12">
        <f t="shared" si="149"/>
        <v>3869.2999999999997</v>
      </c>
      <c r="E740" s="12">
        <f t="shared" si="149"/>
        <v>3530.6</v>
      </c>
      <c r="F740" s="12">
        <f t="shared" si="149"/>
        <v>6556.5</v>
      </c>
      <c r="G740" s="12">
        <f t="shared" si="149"/>
        <v>544.9</v>
      </c>
      <c r="H740" s="12">
        <f t="shared" si="149"/>
        <v>5506.5</v>
      </c>
      <c r="I740" s="12">
        <f t="shared" si="149"/>
        <v>1139.8</v>
      </c>
      <c r="J740" s="12">
        <f t="shared" si="149"/>
        <v>4406.5</v>
      </c>
      <c r="K740" s="12">
        <f t="shared" si="149"/>
        <v>2140.2</v>
      </c>
      <c r="L740" s="12">
        <f t="shared" si="149"/>
        <v>4511.2</v>
      </c>
      <c r="M740" s="12">
        <f t="shared" si="149"/>
        <v>4322.3</v>
      </c>
      <c r="N740" s="12">
        <f t="shared" si="149"/>
        <v>8677</v>
      </c>
      <c r="O740" s="12">
        <f t="shared" si="149"/>
        <v>4177</v>
      </c>
      <c r="P740" s="76"/>
    </row>
    <row r="741" spans="1:16" ht="21">
      <c r="A741" s="314"/>
      <c r="B741" s="314"/>
      <c r="C741" s="146" t="s">
        <v>277</v>
      </c>
      <c r="D741" s="12">
        <f t="shared" si="149"/>
        <v>0</v>
      </c>
      <c r="E741" s="12">
        <f t="shared" si="149"/>
        <v>0</v>
      </c>
      <c r="F741" s="12">
        <f t="shared" si="149"/>
        <v>0</v>
      </c>
      <c r="G741" s="12">
        <f t="shared" si="149"/>
        <v>0</v>
      </c>
      <c r="H741" s="12">
        <f t="shared" si="149"/>
        <v>0</v>
      </c>
      <c r="I741" s="12">
        <f t="shared" si="149"/>
        <v>0</v>
      </c>
      <c r="J741" s="12">
        <f t="shared" si="149"/>
        <v>0</v>
      </c>
      <c r="K741" s="12">
        <f t="shared" si="149"/>
        <v>0</v>
      </c>
      <c r="L741" s="12">
        <f t="shared" si="149"/>
        <v>0</v>
      </c>
      <c r="M741" s="12">
        <f t="shared" si="149"/>
        <v>0</v>
      </c>
      <c r="N741" s="12">
        <f t="shared" si="149"/>
        <v>0</v>
      </c>
      <c r="O741" s="12">
        <f t="shared" si="149"/>
        <v>0</v>
      </c>
      <c r="P741" s="76"/>
    </row>
    <row r="742" spans="1:16" ht="21">
      <c r="A742" s="314"/>
      <c r="B742" s="314"/>
      <c r="C742" s="146" t="s">
        <v>44</v>
      </c>
      <c r="D742" s="12">
        <f>D750+D758+D766+D774</f>
        <v>193</v>
      </c>
      <c r="E742" s="12">
        <f aca="true" t="shared" si="150" ref="E742:O742">E750+E758+E766+E774</f>
        <v>0</v>
      </c>
      <c r="F742" s="12">
        <f t="shared" si="150"/>
        <v>0</v>
      </c>
      <c r="G742" s="12">
        <f t="shared" si="150"/>
        <v>0</v>
      </c>
      <c r="H742" s="12">
        <f t="shared" si="150"/>
        <v>0</v>
      </c>
      <c r="I742" s="12">
        <f t="shared" si="150"/>
        <v>0</v>
      </c>
      <c r="J742" s="12">
        <f t="shared" si="150"/>
        <v>0</v>
      </c>
      <c r="K742" s="12">
        <f t="shared" si="150"/>
        <v>0</v>
      </c>
      <c r="L742" s="12">
        <f t="shared" si="150"/>
        <v>0</v>
      </c>
      <c r="M742" s="12">
        <f t="shared" si="150"/>
        <v>0</v>
      </c>
      <c r="N742" s="12">
        <f t="shared" si="150"/>
        <v>0</v>
      </c>
      <c r="O742" s="12">
        <f t="shared" si="150"/>
        <v>0</v>
      </c>
      <c r="P742" s="76"/>
    </row>
    <row r="743" spans="1:16" ht="12.75">
      <c r="A743" s="315"/>
      <c r="B743" s="315"/>
      <c r="C743" s="146" t="s">
        <v>278</v>
      </c>
      <c r="D743" s="12">
        <f>D751+D759+D767+D775</f>
        <v>0</v>
      </c>
      <c r="E743" s="12">
        <f aca="true" t="shared" si="151" ref="E743:O743">E751+E759+E767+E775</f>
        <v>0</v>
      </c>
      <c r="F743" s="12">
        <f t="shared" si="151"/>
        <v>0</v>
      </c>
      <c r="G743" s="12">
        <f t="shared" si="151"/>
        <v>0</v>
      </c>
      <c r="H743" s="12">
        <f t="shared" si="151"/>
        <v>0</v>
      </c>
      <c r="I743" s="12">
        <f t="shared" si="151"/>
        <v>0</v>
      </c>
      <c r="J743" s="12">
        <f t="shared" si="151"/>
        <v>0</v>
      </c>
      <c r="K743" s="12">
        <f t="shared" si="151"/>
        <v>0</v>
      </c>
      <c r="L743" s="12">
        <f t="shared" si="151"/>
        <v>0</v>
      </c>
      <c r="M743" s="12">
        <f t="shared" si="151"/>
        <v>0</v>
      </c>
      <c r="N743" s="12">
        <f t="shared" si="151"/>
        <v>0</v>
      </c>
      <c r="O743" s="12">
        <f t="shared" si="151"/>
        <v>0</v>
      </c>
      <c r="P743" s="76"/>
    </row>
    <row r="744" spans="1:16" ht="15.75" customHeight="1">
      <c r="A744" s="302" t="s">
        <v>28</v>
      </c>
      <c r="B744" s="299" t="s">
        <v>512</v>
      </c>
      <c r="C744" s="87" t="s">
        <v>273</v>
      </c>
      <c r="D744" s="28">
        <f>SUM(D745:D751)</f>
        <v>10361.1</v>
      </c>
      <c r="E744" s="28">
        <f aca="true" t="shared" si="152" ref="E744:O744">SUM(E745:E751)</f>
        <v>10063</v>
      </c>
      <c r="F744" s="28">
        <f t="shared" si="152"/>
        <v>20</v>
      </c>
      <c r="G744" s="28">
        <f t="shared" si="152"/>
        <v>0</v>
      </c>
      <c r="H744" s="28">
        <f t="shared" si="152"/>
        <v>4110</v>
      </c>
      <c r="I744" s="28">
        <f t="shared" si="152"/>
        <v>0</v>
      </c>
      <c r="J744" s="28">
        <f t="shared" si="152"/>
        <v>3010</v>
      </c>
      <c r="K744" s="28">
        <f t="shared" si="152"/>
        <v>0</v>
      </c>
      <c r="L744" s="28">
        <f t="shared" si="152"/>
        <v>4390</v>
      </c>
      <c r="M744" s="28">
        <f t="shared" si="152"/>
        <v>1333</v>
      </c>
      <c r="N744" s="28">
        <f t="shared" si="152"/>
        <v>20</v>
      </c>
      <c r="O744" s="28">
        <f t="shared" si="152"/>
        <v>20</v>
      </c>
      <c r="P744" s="126"/>
    </row>
    <row r="745" spans="1:16" ht="12.75">
      <c r="A745" s="302"/>
      <c r="B745" s="300"/>
      <c r="C745" s="147" t="s">
        <v>274</v>
      </c>
      <c r="D745" s="41"/>
      <c r="E745" s="41"/>
      <c r="F745" s="41"/>
      <c r="G745" s="41"/>
      <c r="H745" s="41"/>
      <c r="I745" s="41"/>
      <c r="J745" s="41"/>
      <c r="K745" s="41"/>
      <c r="L745" s="37"/>
      <c r="M745" s="37"/>
      <c r="N745" s="37"/>
      <c r="O745" s="37"/>
      <c r="P745" s="126"/>
    </row>
    <row r="746" spans="1:16" ht="12.75">
      <c r="A746" s="302"/>
      <c r="B746" s="300"/>
      <c r="C746" s="147" t="s">
        <v>11</v>
      </c>
      <c r="D746" s="41"/>
      <c r="E746" s="41"/>
      <c r="F746" s="41"/>
      <c r="G746" s="41"/>
      <c r="H746" s="41"/>
      <c r="I746" s="41"/>
      <c r="J746" s="41"/>
      <c r="K746" s="41"/>
      <c r="L746" s="37"/>
      <c r="M746" s="37"/>
      <c r="N746" s="37"/>
      <c r="O746" s="37"/>
      <c r="P746" s="126"/>
    </row>
    <row r="747" spans="1:16" ht="12.75">
      <c r="A747" s="302"/>
      <c r="B747" s="300"/>
      <c r="C747" s="147" t="s">
        <v>275</v>
      </c>
      <c r="D747" s="41">
        <v>10120.4</v>
      </c>
      <c r="E747" s="41">
        <v>10016.2</v>
      </c>
      <c r="F747" s="41"/>
      <c r="G747" s="41"/>
      <c r="H747" s="39">
        <v>2990</v>
      </c>
      <c r="I747" s="28"/>
      <c r="J747" s="5">
        <v>2990</v>
      </c>
      <c r="K747" s="5"/>
      <c r="L747" s="28">
        <v>2990</v>
      </c>
      <c r="M747" s="28"/>
      <c r="N747" s="28"/>
      <c r="O747" s="28"/>
      <c r="P747" s="126"/>
    </row>
    <row r="748" spans="1:16" ht="12.75">
      <c r="A748" s="302"/>
      <c r="B748" s="300"/>
      <c r="C748" s="147" t="s">
        <v>276</v>
      </c>
      <c r="D748" s="41">
        <v>47.7</v>
      </c>
      <c r="E748" s="41">
        <v>46.8</v>
      </c>
      <c r="F748" s="28">
        <v>20</v>
      </c>
      <c r="G748" s="28">
        <v>0</v>
      </c>
      <c r="H748" s="5">
        <v>1120</v>
      </c>
      <c r="I748" s="28">
        <v>0</v>
      </c>
      <c r="J748" s="5">
        <v>20</v>
      </c>
      <c r="K748" s="5">
        <v>0</v>
      </c>
      <c r="L748" s="28">
        <v>1400</v>
      </c>
      <c r="M748" s="28">
        <v>1333</v>
      </c>
      <c r="N748" s="28">
        <v>20</v>
      </c>
      <c r="O748" s="28">
        <v>20</v>
      </c>
      <c r="P748" s="126"/>
    </row>
    <row r="749" spans="1:16" ht="11.25" customHeight="1">
      <c r="A749" s="302"/>
      <c r="B749" s="300"/>
      <c r="C749" s="147" t="s">
        <v>277</v>
      </c>
      <c r="D749" s="41"/>
      <c r="E749" s="41"/>
      <c r="F749" s="41"/>
      <c r="G749" s="41"/>
      <c r="H749" s="41"/>
      <c r="I749" s="41"/>
      <c r="J749" s="41"/>
      <c r="K749" s="41"/>
      <c r="L749" s="37"/>
      <c r="M749" s="37"/>
      <c r="N749" s="37"/>
      <c r="O749" s="37"/>
      <c r="P749" s="126"/>
    </row>
    <row r="750" spans="1:16" ht="22.5">
      <c r="A750" s="302"/>
      <c r="B750" s="300"/>
      <c r="C750" s="147" t="s">
        <v>44</v>
      </c>
      <c r="D750" s="41">
        <v>193</v>
      </c>
      <c r="E750" s="41"/>
      <c r="F750" s="41"/>
      <c r="G750" s="41"/>
      <c r="H750" s="41"/>
      <c r="I750" s="41"/>
      <c r="J750" s="41"/>
      <c r="K750" s="41"/>
      <c r="L750" s="37"/>
      <c r="M750" s="37"/>
      <c r="N750" s="37"/>
      <c r="O750" s="37"/>
      <c r="P750" s="126"/>
    </row>
    <row r="751" spans="1:16" ht="12.75">
      <c r="A751" s="302"/>
      <c r="B751" s="301"/>
      <c r="C751" s="147" t="s">
        <v>278</v>
      </c>
      <c r="D751" s="41"/>
      <c r="E751" s="41"/>
      <c r="F751" s="41"/>
      <c r="G751" s="41"/>
      <c r="H751" s="41"/>
      <c r="I751" s="41"/>
      <c r="J751" s="41"/>
      <c r="K751" s="41"/>
      <c r="L751" s="37"/>
      <c r="M751" s="37"/>
      <c r="N751" s="37"/>
      <c r="O751" s="37"/>
      <c r="P751" s="126"/>
    </row>
    <row r="752" spans="1:16" ht="11.25" customHeight="1">
      <c r="A752" s="299" t="s">
        <v>490</v>
      </c>
      <c r="B752" s="299" t="s">
        <v>513</v>
      </c>
      <c r="C752" s="87" t="s">
        <v>273</v>
      </c>
      <c r="D752" s="28">
        <f>SUM(D753:D759)</f>
        <v>0</v>
      </c>
      <c r="E752" s="28">
        <f aca="true" t="shared" si="153" ref="E752:O752">SUM(E753:E759)</f>
        <v>0</v>
      </c>
      <c r="F752" s="28">
        <f t="shared" si="153"/>
        <v>0</v>
      </c>
      <c r="G752" s="28">
        <f t="shared" si="153"/>
        <v>0</v>
      </c>
      <c r="H752" s="28">
        <f t="shared" si="153"/>
        <v>0</v>
      </c>
      <c r="I752" s="28">
        <f t="shared" si="153"/>
        <v>0</v>
      </c>
      <c r="J752" s="28">
        <f t="shared" si="153"/>
        <v>0</v>
      </c>
      <c r="K752" s="28">
        <f t="shared" si="153"/>
        <v>0</v>
      </c>
      <c r="L752" s="28">
        <f t="shared" si="153"/>
        <v>0</v>
      </c>
      <c r="M752" s="28">
        <f t="shared" si="153"/>
        <v>0</v>
      </c>
      <c r="N752" s="28">
        <f t="shared" si="153"/>
        <v>0</v>
      </c>
      <c r="O752" s="28">
        <f t="shared" si="153"/>
        <v>0</v>
      </c>
      <c r="P752" s="126"/>
    </row>
    <row r="753" spans="1:16" ht="12.75">
      <c r="A753" s="300"/>
      <c r="B753" s="300"/>
      <c r="C753" s="147" t="s">
        <v>274</v>
      </c>
      <c r="D753" s="41"/>
      <c r="E753" s="41"/>
      <c r="F753" s="41"/>
      <c r="G753" s="41"/>
      <c r="H753" s="41"/>
      <c r="I753" s="41"/>
      <c r="J753" s="41"/>
      <c r="K753" s="41"/>
      <c r="L753" s="37"/>
      <c r="M753" s="37"/>
      <c r="N753" s="37"/>
      <c r="O753" s="37"/>
      <c r="P753" s="126"/>
    </row>
    <row r="754" spans="1:16" ht="12.75">
      <c r="A754" s="300"/>
      <c r="B754" s="300"/>
      <c r="C754" s="147" t="s">
        <v>11</v>
      </c>
      <c r="D754" s="41"/>
      <c r="E754" s="41"/>
      <c r="F754" s="41"/>
      <c r="G754" s="41"/>
      <c r="H754" s="41"/>
      <c r="I754" s="41"/>
      <c r="J754" s="41"/>
      <c r="K754" s="41"/>
      <c r="L754" s="37"/>
      <c r="M754" s="37"/>
      <c r="N754" s="37"/>
      <c r="O754" s="37"/>
      <c r="P754" s="126"/>
    </row>
    <row r="755" spans="1:16" ht="12.75">
      <c r="A755" s="300"/>
      <c r="B755" s="300"/>
      <c r="C755" s="147" t="s">
        <v>275</v>
      </c>
      <c r="D755" s="41"/>
      <c r="E755" s="41"/>
      <c r="F755" s="41"/>
      <c r="G755" s="41"/>
      <c r="H755" s="41"/>
      <c r="I755" s="41"/>
      <c r="J755" s="41"/>
      <c r="K755" s="41"/>
      <c r="L755" s="37"/>
      <c r="M755" s="37"/>
      <c r="N755" s="37"/>
      <c r="O755" s="37"/>
      <c r="P755" s="126"/>
    </row>
    <row r="756" spans="1:16" ht="12.75">
      <c r="A756" s="300"/>
      <c r="B756" s="300"/>
      <c r="C756" s="147" t="s">
        <v>276</v>
      </c>
      <c r="D756" s="41"/>
      <c r="E756" s="41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126"/>
    </row>
    <row r="757" spans="1:16" ht="12" customHeight="1">
      <c r="A757" s="300"/>
      <c r="B757" s="300"/>
      <c r="C757" s="147" t="s">
        <v>277</v>
      </c>
      <c r="D757" s="41"/>
      <c r="E757" s="41"/>
      <c r="F757" s="41"/>
      <c r="G757" s="41"/>
      <c r="H757" s="41"/>
      <c r="I757" s="41"/>
      <c r="J757" s="41"/>
      <c r="K757" s="41"/>
      <c r="L757" s="37"/>
      <c r="M757" s="37"/>
      <c r="N757" s="37"/>
      <c r="O757" s="37"/>
      <c r="P757" s="126"/>
    </row>
    <row r="758" spans="1:16" ht="22.5">
      <c r="A758" s="300"/>
      <c r="B758" s="300"/>
      <c r="C758" s="147" t="s">
        <v>44</v>
      </c>
      <c r="D758" s="41"/>
      <c r="E758" s="41"/>
      <c r="F758" s="41"/>
      <c r="G758" s="41"/>
      <c r="H758" s="41"/>
      <c r="I758" s="41"/>
      <c r="J758" s="41"/>
      <c r="K758" s="41"/>
      <c r="L758" s="37"/>
      <c r="M758" s="37"/>
      <c r="N758" s="37"/>
      <c r="O758" s="37"/>
      <c r="P758" s="126"/>
    </row>
    <row r="759" spans="1:16" ht="12.75">
      <c r="A759" s="301"/>
      <c r="B759" s="301"/>
      <c r="C759" s="147" t="s">
        <v>278</v>
      </c>
      <c r="D759" s="41"/>
      <c r="E759" s="41"/>
      <c r="F759" s="41"/>
      <c r="G759" s="41"/>
      <c r="H759" s="41"/>
      <c r="I759" s="41"/>
      <c r="J759" s="41"/>
      <c r="K759" s="41"/>
      <c r="L759" s="37"/>
      <c r="M759" s="37"/>
      <c r="N759" s="37"/>
      <c r="O759" s="37"/>
      <c r="P759" s="126"/>
    </row>
    <row r="760" spans="1:16" ht="12.75">
      <c r="A760" s="299" t="s">
        <v>203</v>
      </c>
      <c r="B760" s="299" t="s">
        <v>852</v>
      </c>
      <c r="C760" s="87" t="s">
        <v>273</v>
      </c>
      <c r="D760" s="28">
        <f>SUM(D761:D767)</f>
        <v>3430.9</v>
      </c>
      <c r="E760" s="28">
        <f aca="true" t="shared" si="154" ref="E760:O760">SUM(E761:E767)</f>
        <v>3115.4</v>
      </c>
      <c r="F760" s="28">
        <f t="shared" si="154"/>
        <v>3606.5</v>
      </c>
      <c r="G760" s="28">
        <f t="shared" si="154"/>
        <v>471.2</v>
      </c>
      <c r="H760" s="28">
        <f t="shared" si="154"/>
        <v>3506.8</v>
      </c>
      <c r="I760" s="28">
        <f t="shared" si="154"/>
        <v>963.2</v>
      </c>
      <c r="J760" s="28">
        <f t="shared" si="154"/>
        <v>3494.8</v>
      </c>
      <c r="K760" s="28">
        <f t="shared" si="154"/>
        <v>1441</v>
      </c>
      <c r="L760" s="28">
        <f t="shared" si="154"/>
        <v>2316.4</v>
      </c>
      <c r="M760" s="28">
        <f t="shared" si="154"/>
        <v>2194.5</v>
      </c>
      <c r="N760" s="28">
        <f t="shared" si="154"/>
        <v>3557</v>
      </c>
      <c r="O760" s="28">
        <f t="shared" si="154"/>
        <v>3557</v>
      </c>
      <c r="P760" s="38"/>
    </row>
    <row r="761" spans="1:16" ht="12.75">
      <c r="A761" s="300"/>
      <c r="B761" s="300"/>
      <c r="C761" s="87" t="s">
        <v>274</v>
      </c>
      <c r="D761" s="5"/>
      <c r="E761" s="5"/>
      <c r="F761" s="5"/>
      <c r="G761" s="5"/>
      <c r="H761" s="5"/>
      <c r="I761" s="5"/>
      <c r="J761" s="5"/>
      <c r="K761" s="5"/>
      <c r="L761" s="28"/>
      <c r="M761" s="28"/>
      <c r="N761" s="28"/>
      <c r="O761" s="28"/>
      <c r="P761" s="38"/>
    </row>
    <row r="762" spans="1:16" ht="12.75">
      <c r="A762" s="300"/>
      <c r="B762" s="300"/>
      <c r="C762" s="87" t="s">
        <v>11</v>
      </c>
      <c r="D762" s="5"/>
      <c r="E762" s="5"/>
      <c r="F762" s="5"/>
      <c r="G762" s="5"/>
      <c r="H762" s="5"/>
      <c r="I762" s="5"/>
      <c r="J762" s="5"/>
      <c r="K762" s="5"/>
      <c r="L762" s="28"/>
      <c r="M762" s="28"/>
      <c r="N762" s="28"/>
      <c r="O762" s="28"/>
      <c r="P762" s="38"/>
    </row>
    <row r="763" spans="1:16" ht="12.75">
      <c r="A763" s="300"/>
      <c r="B763" s="300"/>
      <c r="C763" s="87" t="s">
        <v>275</v>
      </c>
      <c r="D763" s="5">
        <v>109.8</v>
      </c>
      <c r="E763" s="5">
        <v>109.8</v>
      </c>
      <c r="F763" s="28"/>
      <c r="G763" s="5"/>
      <c r="H763" s="5"/>
      <c r="I763" s="28"/>
      <c r="J763" s="5"/>
      <c r="K763" s="5"/>
      <c r="L763" s="28"/>
      <c r="M763" s="28"/>
      <c r="N763" s="28"/>
      <c r="O763" s="28"/>
      <c r="P763" s="38"/>
    </row>
    <row r="764" spans="1:16" ht="12.75">
      <c r="A764" s="300"/>
      <c r="B764" s="300"/>
      <c r="C764" s="87" t="s">
        <v>276</v>
      </c>
      <c r="D764" s="5">
        <v>3321.1</v>
      </c>
      <c r="E764" s="5">
        <v>3005.6</v>
      </c>
      <c r="F764" s="5">
        <v>3606.5</v>
      </c>
      <c r="G764" s="28">
        <v>471.2</v>
      </c>
      <c r="H764" s="5">
        <v>3506.8</v>
      </c>
      <c r="I764" s="28">
        <v>963.2</v>
      </c>
      <c r="J764" s="5">
        <v>3494.8</v>
      </c>
      <c r="K764" s="5">
        <v>1441</v>
      </c>
      <c r="L764" s="28">
        <v>2316.4</v>
      </c>
      <c r="M764" s="28">
        <v>2194.5</v>
      </c>
      <c r="N764" s="28">
        <v>3557</v>
      </c>
      <c r="O764" s="28">
        <v>3557</v>
      </c>
      <c r="P764" s="38"/>
    </row>
    <row r="765" spans="1:16" ht="14.25" customHeight="1">
      <c r="A765" s="300"/>
      <c r="B765" s="300"/>
      <c r="C765" s="87" t="s">
        <v>277</v>
      </c>
      <c r="D765" s="5"/>
      <c r="E765" s="5"/>
      <c r="F765" s="5"/>
      <c r="G765" s="5"/>
      <c r="H765" s="5"/>
      <c r="I765" s="5"/>
      <c r="J765" s="5"/>
      <c r="K765" s="5"/>
      <c r="L765" s="28"/>
      <c r="M765" s="28"/>
      <c r="N765" s="28"/>
      <c r="O765" s="28"/>
      <c r="P765" s="38"/>
    </row>
    <row r="766" spans="1:16" ht="22.5">
      <c r="A766" s="300"/>
      <c r="B766" s="300"/>
      <c r="C766" s="87" t="s">
        <v>44</v>
      </c>
      <c r="D766" s="5"/>
      <c r="E766" s="5"/>
      <c r="F766" s="5"/>
      <c r="G766" s="5"/>
      <c r="H766" s="5"/>
      <c r="I766" s="5"/>
      <c r="J766" s="5"/>
      <c r="K766" s="5"/>
      <c r="L766" s="28"/>
      <c r="M766" s="28"/>
      <c r="N766" s="28"/>
      <c r="O766" s="28"/>
      <c r="P766" s="38"/>
    </row>
    <row r="767" spans="1:16" ht="12.75">
      <c r="A767" s="301"/>
      <c r="B767" s="301"/>
      <c r="C767" s="87" t="s">
        <v>278</v>
      </c>
      <c r="D767" s="5"/>
      <c r="E767" s="5"/>
      <c r="F767" s="5"/>
      <c r="G767" s="5"/>
      <c r="H767" s="5"/>
      <c r="I767" s="5"/>
      <c r="J767" s="5"/>
      <c r="K767" s="5"/>
      <c r="L767" s="28"/>
      <c r="M767" s="28"/>
      <c r="N767" s="28"/>
      <c r="O767" s="28"/>
      <c r="P767" s="38"/>
    </row>
    <row r="768" spans="1:16" ht="12.75">
      <c r="A768" s="299"/>
      <c r="B768" s="299" t="s">
        <v>853</v>
      </c>
      <c r="C768" s="87" t="s">
        <v>273</v>
      </c>
      <c r="D768" s="28">
        <f>SUM(D769:D775)</f>
        <v>13009</v>
      </c>
      <c r="E768" s="28">
        <f aca="true" t="shared" si="155" ref="E768:O768">SUM(E769:E775)</f>
        <v>12986.7</v>
      </c>
      <c r="F768" s="28">
        <f t="shared" si="155"/>
        <v>16770.6</v>
      </c>
      <c r="G768" s="28">
        <f t="shared" si="155"/>
        <v>1661.3</v>
      </c>
      <c r="H768" s="28">
        <f t="shared" si="155"/>
        <v>14720.300000000001</v>
      </c>
      <c r="I768" s="28">
        <f t="shared" si="155"/>
        <v>5562.400000000001</v>
      </c>
      <c r="J768" s="28">
        <f t="shared" si="155"/>
        <v>14732.300000000001</v>
      </c>
      <c r="K768" s="28">
        <f t="shared" si="155"/>
        <v>11161.800000000001</v>
      </c>
      <c r="L768" s="28">
        <f t="shared" si="155"/>
        <v>13536.699999999999</v>
      </c>
      <c r="M768" s="28">
        <f t="shared" si="155"/>
        <v>13536.699999999999</v>
      </c>
      <c r="N768" s="28">
        <f t="shared" si="155"/>
        <v>17985.5</v>
      </c>
      <c r="O768" s="28">
        <f t="shared" si="155"/>
        <v>13485.5</v>
      </c>
      <c r="P768" s="38"/>
    </row>
    <row r="769" spans="1:16" ht="12.75">
      <c r="A769" s="300"/>
      <c r="B769" s="300"/>
      <c r="C769" s="87" t="s">
        <v>274</v>
      </c>
      <c r="D769" s="5"/>
      <c r="E769" s="5"/>
      <c r="F769" s="5"/>
      <c r="G769" s="5"/>
      <c r="H769" s="5"/>
      <c r="I769" s="5"/>
      <c r="J769" s="5"/>
      <c r="K769" s="5"/>
      <c r="L769" s="28"/>
      <c r="M769" s="28"/>
      <c r="N769" s="28"/>
      <c r="O769" s="28"/>
      <c r="P769" s="38"/>
    </row>
    <row r="770" spans="1:16" ht="12.75">
      <c r="A770" s="300"/>
      <c r="B770" s="300"/>
      <c r="C770" s="87" t="s">
        <v>11</v>
      </c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38"/>
    </row>
    <row r="771" spans="1:16" ht="12.75">
      <c r="A771" s="300"/>
      <c r="B771" s="300"/>
      <c r="C771" s="87" t="s">
        <v>275</v>
      </c>
      <c r="D771" s="5">
        <f>D779+D787+D795+D803</f>
        <v>12508.5</v>
      </c>
      <c r="E771" s="5">
        <f aca="true" t="shared" si="156" ref="E771:O771">E779+E787+E795+E803</f>
        <v>12508.5</v>
      </c>
      <c r="F771" s="5">
        <f t="shared" si="156"/>
        <v>13840.6</v>
      </c>
      <c r="G771" s="5">
        <f t="shared" si="156"/>
        <v>1587.6</v>
      </c>
      <c r="H771" s="5">
        <f t="shared" si="156"/>
        <v>13840.6</v>
      </c>
      <c r="I771" s="5">
        <f t="shared" si="156"/>
        <v>5385.8</v>
      </c>
      <c r="J771" s="5">
        <f t="shared" si="156"/>
        <v>13840.6</v>
      </c>
      <c r="K771" s="5">
        <f t="shared" si="156"/>
        <v>10462.6</v>
      </c>
      <c r="L771" s="5">
        <f t="shared" si="156"/>
        <v>12741.9</v>
      </c>
      <c r="M771" s="5">
        <f t="shared" si="156"/>
        <v>12741.9</v>
      </c>
      <c r="N771" s="5">
        <f t="shared" si="156"/>
        <v>12885.5</v>
      </c>
      <c r="O771" s="5">
        <f t="shared" si="156"/>
        <v>12885.5</v>
      </c>
      <c r="P771" s="38"/>
    </row>
    <row r="772" spans="1:16" ht="12.75">
      <c r="A772" s="300"/>
      <c r="B772" s="300"/>
      <c r="C772" s="87" t="s">
        <v>276</v>
      </c>
      <c r="D772" s="5">
        <f>D780+D788+D796+D804</f>
        <v>500.5</v>
      </c>
      <c r="E772" s="5">
        <f aca="true" t="shared" si="157" ref="E772:O772">E780+E788+E796+E804</f>
        <v>478.2</v>
      </c>
      <c r="F772" s="5">
        <f t="shared" si="157"/>
        <v>2930</v>
      </c>
      <c r="G772" s="5">
        <f t="shared" si="157"/>
        <v>73.7</v>
      </c>
      <c r="H772" s="5">
        <f t="shared" si="157"/>
        <v>879.7</v>
      </c>
      <c r="I772" s="5">
        <f t="shared" si="157"/>
        <v>176.6</v>
      </c>
      <c r="J772" s="5">
        <f t="shared" si="157"/>
        <v>891.7</v>
      </c>
      <c r="K772" s="5">
        <f t="shared" si="157"/>
        <v>699.2</v>
      </c>
      <c r="L772" s="5">
        <f t="shared" si="157"/>
        <v>794.8</v>
      </c>
      <c r="M772" s="5">
        <f t="shared" si="157"/>
        <v>794.8</v>
      </c>
      <c r="N772" s="5">
        <f t="shared" si="157"/>
        <v>5100</v>
      </c>
      <c r="O772" s="5">
        <f t="shared" si="157"/>
        <v>600</v>
      </c>
      <c r="P772" s="38"/>
    </row>
    <row r="773" spans="1:16" ht="14.25" customHeight="1">
      <c r="A773" s="300"/>
      <c r="B773" s="300"/>
      <c r="C773" s="87" t="s">
        <v>277</v>
      </c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38"/>
    </row>
    <row r="774" spans="1:16" ht="22.5">
      <c r="A774" s="300"/>
      <c r="B774" s="300"/>
      <c r="C774" s="87" t="s">
        <v>44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38"/>
    </row>
    <row r="775" spans="1:16" ht="12.75">
      <c r="A775" s="301"/>
      <c r="B775" s="301"/>
      <c r="C775" s="87" t="s">
        <v>278</v>
      </c>
      <c r="D775" s="5"/>
      <c r="E775" s="5"/>
      <c r="F775" s="5"/>
      <c r="G775" s="5"/>
      <c r="H775" s="5"/>
      <c r="I775" s="5"/>
      <c r="J775" s="5"/>
      <c r="K775" s="5"/>
      <c r="L775" s="28"/>
      <c r="M775" s="28"/>
      <c r="N775" s="28"/>
      <c r="O775" s="28"/>
      <c r="P775" s="38"/>
    </row>
    <row r="776" spans="1:16" ht="12.75">
      <c r="A776" s="299" t="s">
        <v>854</v>
      </c>
      <c r="B776" s="299" t="s">
        <v>855</v>
      </c>
      <c r="C776" s="87" t="s">
        <v>273</v>
      </c>
      <c r="D776" s="28">
        <f aca="true" t="shared" si="158" ref="D776:O776">SUM(D777:D783)</f>
        <v>12508.5</v>
      </c>
      <c r="E776" s="28">
        <f t="shared" si="158"/>
        <v>12508.5</v>
      </c>
      <c r="F776" s="28">
        <f t="shared" si="158"/>
        <v>13840.6</v>
      </c>
      <c r="G776" s="28">
        <f t="shared" si="158"/>
        <v>1587.6</v>
      </c>
      <c r="H776" s="28">
        <f t="shared" si="158"/>
        <v>13840.6</v>
      </c>
      <c r="I776" s="28">
        <f t="shared" si="158"/>
        <v>5385.8</v>
      </c>
      <c r="J776" s="28">
        <f t="shared" si="158"/>
        <v>13840.6</v>
      </c>
      <c r="K776" s="28">
        <f t="shared" si="158"/>
        <v>10462.6</v>
      </c>
      <c r="L776" s="28">
        <f t="shared" si="158"/>
        <v>12741.9</v>
      </c>
      <c r="M776" s="28">
        <f t="shared" si="158"/>
        <v>12741.9</v>
      </c>
      <c r="N776" s="28">
        <f t="shared" si="158"/>
        <v>12885.5</v>
      </c>
      <c r="O776" s="28">
        <f t="shared" si="158"/>
        <v>12885.5</v>
      </c>
      <c r="P776" s="38"/>
    </row>
    <row r="777" spans="1:16" ht="12.75">
      <c r="A777" s="300"/>
      <c r="B777" s="300"/>
      <c r="C777" s="87" t="s">
        <v>274</v>
      </c>
      <c r="D777" s="5"/>
      <c r="E777" s="5"/>
      <c r="F777" s="5"/>
      <c r="G777" s="5"/>
      <c r="H777" s="5"/>
      <c r="I777" s="5"/>
      <c r="J777" s="5"/>
      <c r="K777" s="5"/>
      <c r="L777" s="28"/>
      <c r="M777" s="28"/>
      <c r="N777" s="28"/>
      <c r="O777" s="28"/>
      <c r="P777" s="38"/>
    </row>
    <row r="778" spans="1:16" ht="12.75">
      <c r="A778" s="300"/>
      <c r="B778" s="300"/>
      <c r="C778" s="87" t="s">
        <v>11</v>
      </c>
      <c r="D778" s="5"/>
      <c r="E778" s="5"/>
      <c r="F778" s="5"/>
      <c r="G778" s="5"/>
      <c r="H778" s="5"/>
      <c r="I778" s="5"/>
      <c r="J778" s="5"/>
      <c r="K778" s="5"/>
      <c r="L778" s="28"/>
      <c r="M778" s="28"/>
      <c r="N778" s="28"/>
      <c r="O778" s="28"/>
      <c r="P778" s="38"/>
    </row>
    <row r="779" spans="1:16" ht="12.75">
      <c r="A779" s="300"/>
      <c r="B779" s="300"/>
      <c r="C779" s="87" t="s">
        <v>275</v>
      </c>
      <c r="D779" s="5">
        <v>12508.5</v>
      </c>
      <c r="E779" s="5">
        <v>12508.5</v>
      </c>
      <c r="F779" s="28">
        <v>13840.6</v>
      </c>
      <c r="G779" s="5">
        <v>1587.6</v>
      </c>
      <c r="H779" s="5">
        <v>13840.6</v>
      </c>
      <c r="I779" s="28">
        <v>5385.8</v>
      </c>
      <c r="J779" s="5">
        <v>13840.6</v>
      </c>
      <c r="K779" s="5">
        <v>10462.6</v>
      </c>
      <c r="L779" s="28">
        <v>12741.9</v>
      </c>
      <c r="M779" s="28">
        <v>12741.9</v>
      </c>
      <c r="N779" s="28">
        <v>12885.5</v>
      </c>
      <c r="O779" s="28">
        <v>12885.5</v>
      </c>
      <c r="P779" s="38"/>
    </row>
    <row r="780" spans="1:16" ht="12.75">
      <c r="A780" s="300"/>
      <c r="B780" s="300"/>
      <c r="C780" s="87" t="s">
        <v>276</v>
      </c>
      <c r="D780" s="5"/>
      <c r="E780" s="5"/>
      <c r="F780" s="5"/>
      <c r="G780" s="28"/>
      <c r="H780" s="5"/>
      <c r="I780" s="28"/>
      <c r="J780" s="5"/>
      <c r="K780" s="5"/>
      <c r="L780" s="28"/>
      <c r="M780" s="28"/>
      <c r="N780" s="28"/>
      <c r="O780" s="28"/>
      <c r="P780" s="38"/>
    </row>
    <row r="781" spans="1:16" ht="14.25" customHeight="1">
      <c r="A781" s="300"/>
      <c r="B781" s="300"/>
      <c r="C781" s="87" t="s">
        <v>277</v>
      </c>
      <c r="D781" s="5"/>
      <c r="E781" s="5"/>
      <c r="F781" s="5"/>
      <c r="G781" s="5"/>
      <c r="H781" s="5"/>
      <c r="I781" s="5"/>
      <c r="J781" s="5"/>
      <c r="K781" s="5"/>
      <c r="L781" s="28"/>
      <c r="M781" s="28"/>
      <c r="N781" s="28"/>
      <c r="O781" s="28"/>
      <c r="P781" s="38"/>
    </row>
    <row r="782" spans="1:16" ht="22.5">
      <c r="A782" s="300"/>
      <c r="B782" s="300"/>
      <c r="C782" s="87" t="s">
        <v>44</v>
      </c>
      <c r="D782" s="5"/>
      <c r="E782" s="5"/>
      <c r="F782" s="5"/>
      <c r="G782" s="5"/>
      <c r="H782" s="5"/>
      <c r="I782" s="5"/>
      <c r="J782" s="5"/>
      <c r="K782" s="5"/>
      <c r="L782" s="28"/>
      <c r="M782" s="28"/>
      <c r="N782" s="28"/>
      <c r="O782" s="28"/>
      <c r="P782" s="38"/>
    </row>
    <row r="783" spans="1:16" ht="12.75">
      <c r="A783" s="301"/>
      <c r="B783" s="301"/>
      <c r="C783" s="87" t="s">
        <v>278</v>
      </c>
      <c r="D783" s="5"/>
      <c r="E783" s="5"/>
      <c r="F783" s="5"/>
      <c r="G783" s="5"/>
      <c r="H783" s="5"/>
      <c r="I783" s="5"/>
      <c r="J783" s="5"/>
      <c r="K783" s="5"/>
      <c r="L783" s="28"/>
      <c r="M783" s="28"/>
      <c r="N783" s="28"/>
      <c r="O783" s="28"/>
      <c r="P783" s="38"/>
    </row>
    <row r="784" spans="1:16" ht="12.75">
      <c r="A784" s="299" t="s">
        <v>701</v>
      </c>
      <c r="B784" s="299" t="s">
        <v>856</v>
      </c>
      <c r="C784" s="87" t="s">
        <v>273</v>
      </c>
      <c r="D784" s="28">
        <f>SUM(D785:D791)</f>
        <v>396.2</v>
      </c>
      <c r="E784" s="28">
        <f aca="true" t="shared" si="159" ref="E784:O784">SUM(E785:E791)</f>
        <v>373.9</v>
      </c>
      <c r="F784" s="28">
        <f t="shared" si="159"/>
        <v>2750</v>
      </c>
      <c r="G784" s="28">
        <f t="shared" si="159"/>
        <v>73.7</v>
      </c>
      <c r="H784" s="28">
        <f t="shared" si="159"/>
        <v>780.7</v>
      </c>
      <c r="I784" s="28">
        <f t="shared" si="159"/>
        <v>146.9</v>
      </c>
      <c r="J784" s="28">
        <f t="shared" si="159"/>
        <v>780.7</v>
      </c>
      <c r="K784" s="28">
        <f t="shared" si="159"/>
        <v>588.2</v>
      </c>
      <c r="L784" s="28">
        <f t="shared" si="159"/>
        <v>683.8</v>
      </c>
      <c r="M784" s="28">
        <f t="shared" si="159"/>
        <v>683.8</v>
      </c>
      <c r="N784" s="28">
        <f t="shared" si="159"/>
        <v>5100</v>
      </c>
      <c r="O784" s="28">
        <f t="shared" si="159"/>
        <v>500</v>
      </c>
      <c r="P784" s="38"/>
    </row>
    <row r="785" spans="1:16" ht="12.75">
      <c r="A785" s="300"/>
      <c r="B785" s="300"/>
      <c r="C785" s="87" t="s">
        <v>274</v>
      </c>
      <c r="D785" s="5"/>
      <c r="E785" s="5"/>
      <c r="F785" s="5"/>
      <c r="G785" s="5"/>
      <c r="H785" s="5"/>
      <c r="I785" s="5"/>
      <c r="J785" s="5"/>
      <c r="K785" s="5"/>
      <c r="L785" s="28"/>
      <c r="M785" s="28"/>
      <c r="N785" s="28"/>
      <c r="O785" s="28"/>
      <c r="P785" s="38"/>
    </row>
    <row r="786" spans="1:16" ht="12.75">
      <c r="A786" s="300"/>
      <c r="B786" s="300"/>
      <c r="C786" s="87" t="s">
        <v>11</v>
      </c>
      <c r="D786" s="5"/>
      <c r="E786" s="5"/>
      <c r="F786" s="5"/>
      <c r="G786" s="5"/>
      <c r="H786" s="5"/>
      <c r="I786" s="5"/>
      <c r="J786" s="5"/>
      <c r="K786" s="5"/>
      <c r="L786" s="28"/>
      <c r="M786" s="28"/>
      <c r="N786" s="28"/>
      <c r="O786" s="28"/>
      <c r="P786" s="38"/>
    </row>
    <row r="787" spans="1:16" ht="12.75">
      <c r="A787" s="300"/>
      <c r="B787" s="300"/>
      <c r="C787" s="87" t="s">
        <v>275</v>
      </c>
      <c r="D787" s="5"/>
      <c r="E787" s="5"/>
      <c r="F787" s="28"/>
      <c r="G787" s="5"/>
      <c r="H787" s="5"/>
      <c r="I787" s="28"/>
      <c r="J787" s="5"/>
      <c r="K787" s="5"/>
      <c r="L787" s="28"/>
      <c r="M787" s="28"/>
      <c r="N787" s="28"/>
      <c r="O787" s="28"/>
      <c r="P787" s="38"/>
    </row>
    <row r="788" spans="1:16" ht="12.75">
      <c r="A788" s="300"/>
      <c r="B788" s="300"/>
      <c r="C788" s="87" t="s">
        <v>276</v>
      </c>
      <c r="D788" s="5">
        <v>396.2</v>
      </c>
      <c r="E788" s="5">
        <v>373.9</v>
      </c>
      <c r="F788" s="5">
        <v>2750</v>
      </c>
      <c r="G788" s="28">
        <v>73.7</v>
      </c>
      <c r="H788" s="5">
        <v>780.7</v>
      </c>
      <c r="I788" s="28">
        <v>146.9</v>
      </c>
      <c r="J788" s="5">
        <v>780.7</v>
      </c>
      <c r="K788" s="5">
        <v>588.2</v>
      </c>
      <c r="L788" s="28">
        <v>683.8</v>
      </c>
      <c r="M788" s="28">
        <v>683.8</v>
      </c>
      <c r="N788" s="28">
        <v>5100</v>
      </c>
      <c r="O788" s="28">
        <v>500</v>
      </c>
      <c r="P788" s="38"/>
    </row>
    <row r="789" spans="1:16" ht="14.25" customHeight="1">
      <c r="A789" s="300"/>
      <c r="B789" s="300"/>
      <c r="C789" s="87" t="s">
        <v>277</v>
      </c>
      <c r="D789" s="5"/>
      <c r="E789" s="5"/>
      <c r="F789" s="5"/>
      <c r="G789" s="5"/>
      <c r="H789" s="5"/>
      <c r="I789" s="5"/>
      <c r="J789" s="5"/>
      <c r="K789" s="5"/>
      <c r="L789" s="28"/>
      <c r="M789" s="28"/>
      <c r="N789" s="28"/>
      <c r="O789" s="28"/>
      <c r="P789" s="38"/>
    </row>
    <row r="790" spans="1:16" ht="22.5">
      <c r="A790" s="300"/>
      <c r="B790" s="300"/>
      <c r="C790" s="87" t="s">
        <v>44</v>
      </c>
      <c r="D790" s="5"/>
      <c r="E790" s="5"/>
      <c r="F790" s="5"/>
      <c r="G790" s="5"/>
      <c r="H790" s="5"/>
      <c r="I790" s="5"/>
      <c r="J790" s="5"/>
      <c r="K790" s="5"/>
      <c r="L790" s="28"/>
      <c r="M790" s="28"/>
      <c r="N790" s="28"/>
      <c r="O790" s="28"/>
      <c r="P790" s="38"/>
    </row>
    <row r="791" spans="1:16" ht="12.75">
      <c r="A791" s="301"/>
      <c r="B791" s="301"/>
      <c r="C791" s="87" t="s">
        <v>278</v>
      </c>
      <c r="D791" s="5"/>
      <c r="E791" s="5"/>
      <c r="F791" s="5"/>
      <c r="G791" s="5"/>
      <c r="H791" s="5"/>
      <c r="I791" s="5"/>
      <c r="J791" s="5"/>
      <c r="K791" s="5"/>
      <c r="L791" s="28"/>
      <c r="M791" s="28"/>
      <c r="N791" s="28"/>
      <c r="O791" s="28"/>
      <c r="P791" s="38"/>
    </row>
    <row r="792" spans="1:16" ht="12.75">
      <c r="A792" s="299" t="s">
        <v>857</v>
      </c>
      <c r="B792" s="299" t="s">
        <v>539</v>
      </c>
      <c r="C792" s="87" t="s">
        <v>273</v>
      </c>
      <c r="D792" s="28">
        <f>SUM(D793:D799)</f>
        <v>104.3</v>
      </c>
      <c r="E792" s="28">
        <f aca="true" t="shared" si="160" ref="E792:O792">SUM(E793:E799)</f>
        <v>104.3</v>
      </c>
      <c r="F792" s="28">
        <f t="shared" si="160"/>
        <v>150</v>
      </c>
      <c r="G792" s="28">
        <f t="shared" si="160"/>
        <v>0</v>
      </c>
      <c r="H792" s="28">
        <f t="shared" si="160"/>
        <v>99</v>
      </c>
      <c r="I792" s="28">
        <f t="shared" si="160"/>
        <v>29.7</v>
      </c>
      <c r="J792" s="28">
        <f t="shared" si="160"/>
        <v>111</v>
      </c>
      <c r="K792" s="28">
        <f t="shared" si="160"/>
        <v>111</v>
      </c>
      <c r="L792" s="28">
        <f t="shared" si="160"/>
        <v>111</v>
      </c>
      <c r="M792" s="28">
        <f t="shared" si="160"/>
        <v>111</v>
      </c>
      <c r="N792" s="28">
        <f t="shared" si="160"/>
        <v>0</v>
      </c>
      <c r="O792" s="28">
        <f t="shared" si="160"/>
        <v>100</v>
      </c>
      <c r="P792" s="38"/>
    </row>
    <row r="793" spans="1:16" ht="12.75">
      <c r="A793" s="300"/>
      <c r="B793" s="300"/>
      <c r="C793" s="87" t="s">
        <v>274</v>
      </c>
      <c r="D793" s="5"/>
      <c r="E793" s="5"/>
      <c r="F793" s="5"/>
      <c r="G793" s="5"/>
      <c r="H793" s="5"/>
      <c r="I793" s="5"/>
      <c r="J793" s="5"/>
      <c r="K793" s="5"/>
      <c r="L793" s="28"/>
      <c r="M793" s="28"/>
      <c r="N793" s="28"/>
      <c r="O793" s="28"/>
      <c r="P793" s="38"/>
    </row>
    <row r="794" spans="1:16" ht="12.75">
      <c r="A794" s="300"/>
      <c r="B794" s="300"/>
      <c r="C794" s="87" t="s">
        <v>11</v>
      </c>
      <c r="D794" s="5"/>
      <c r="E794" s="5"/>
      <c r="F794" s="5"/>
      <c r="G794" s="5"/>
      <c r="H794" s="5"/>
      <c r="I794" s="5"/>
      <c r="J794" s="5"/>
      <c r="K794" s="5"/>
      <c r="L794" s="28"/>
      <c r="M794" s="28"/>
      <c r="N794" s="28"/>
      <c r="O794" s="28"/>
      <c r="P794" s="38"/>
    </row>
    <row r="795" spans="1:16" ht="12.75">
      <c r="A795" s="300"/>
      <c r="B795" s="300"/>
      <c r="C795" s="87" t="s">
        <v>275</v>
      </c>
      <c r="D795" s="5"/>
      <c r="E795" s="5"/>
      <c r="F795" s="28"/>
      <c r="G795" s="5"/>
      <c r="H795" s="5"/>
      <c r="I795" s="28"/>
      <c r="J795" s="5"/>
      <c r="K795" s="5"/>
      <c r="L795" s="28"/>
      <c r="M795" s="28"/>
      <c r="N795" s="28"/>
      <c r="O795" s="28"/>
      <c r="P795" s="38"/>
    </row>
    <row r="796" spans="1:16" ht="12.75">
      <c r="A796" s="300"/>
      <c r="B796" s="300"/>
      <c r="C796" s="87" t="s">
        <v>276</v>
      </c>
      <c r="D796" s="5">
        <v>104.3</v>
      </c>
      <c r="E796" s="5">
        <v>104.3</v>
      </c>
      <c r="F796" s="5">
        <v>150</v>
      </c>
      <c r="G796" s="28"/>
      <c r="H796" s="5">
        <v>99</v>
      </c>
      <c r="I796" s="28">
        <v>29.7</v>
      </c>
      <c r="J796" s="5">
        <v>111</v>
      </c>
      <c r="K796" s="5">
        <v>111</v>
      </c>
      <c r="L796" s="28">
        <v>111</v>
      </c>
      <c r="M796" s="28">
        <v>111</v>
      </c>
      <c r="N796" s="28"/>
      <c r="O796" s="28">
        <v>100</v>
      </c>
      <c r="P796" s="38"/>
    </row>
    <row r="797" spans="1:16" ht="14.25" customHeight="1">
      <c r="A797" s="300"/>
      <c r="B797" s="300"/>
      <c r="C797" s="87" t="s">
        <v>277</v>
      </c>
      <c r="D797" s="5"/>
      <c r="E797" s="5"/>
      <c r="F797" s="5"/>
      <c r="G797" s="5"/>
      <c r="H797" s="5"/>
      <c r="I797" s="5"/>
      <c r="J797" s="5"/>
      <c r="K797" s="5"/>
      <c r="L797" s="28"/>
      <c r="M797" s="28"/>
      <c r="N797" s="28"/>
      <c r="O797" s="28"/>
      <c r="P797" s="38"/>
    </row>
    <row r="798" spans="1:16" ht="22.5">
      <c r="A798" s="300"/>
      <c r="B798" s="300"/>
      <c r="C798" s="87" t="s">
        <v>44</v>
      </c>
      <c r="D798" s="5"/>
      <c r="E798" s="5"/>
      <c r="F798" s="5"/>
      <c r="G798" s="5"/>
      <c r="H798" s="5"/>
      <c r="I798" s="5"/>
      <c r="J798" s="5"/>
      <c r="K798" s="5"/>
      <c r="L798" s="28"/>
      <c r="M798" s="28"/>
      <c r="N798" s="28"/>
      <c r="O798" s="28"/>
      <c r="P798" s="38"/>
    </row>
    <row r="799" spans="1:16" ht="12.75">
      <c r="A799" s="301"/>
      <c r="B799" s="301"/>
      <c r="C799" s="87" t="s">
        <v>278</v>
      </c>
      <c r="D799" s="5"/>
      <c r="E799" s="5"/>
      <c r="F799" s="5"/>
      <c r="G799" s="5"/>
      <c r="H799" s="5"/>
      <c r="I799" s="5"/>
      <c r="J799" s="5"/>
      <c r="K799" s="5"/>
      <c r="L799" s="28"/>
      <c r="M799" s="28"/>
      <c r="N799" s="28"/>
      <c r="O799" s="28"/>
      <c r="P799" s="38"/>
    </row>
    <row r="800" spans="1:16" ht="12.75">
      <c r="A800" s="299" t="s">
        <v>858</v>
      </c>
      <c r="B800" s="299" t="s">
        <v>527</v>
      </c>
      <c r="C800" s="87" t="s">
        <v>273</v>
      </c>
      <c r="D800" s="28">
        <f aca="true" t="shared" si="161" ref="D800:O800">SUM(D801:D807)</f>
        <v>0</v>
      </c>
      <c r="E800" s="28">
        <f t="shared" si="161"/>
        <v>0</v>
      </c>
      <c r="F800" s="28">
        <f t="shared" si="161"/>
        <v>30</v>
      </c>
      <c r="G800" s="28">
        <f t="shared" si="161"/>
        <v>0</v>
      </c>
      <c r="H800" s="28">
        <f t="shared" si="161"/>
        <v>0</v>
      </c>
      <c r="I800" s="28">
        <f t="shared" si="161"/>
        <v>0</v>
      </c>
      <c r="J800" s="28">
        <f t="shared" si="161"/>
        <v>0</v>
      </c>
      <c r="K800" s="28">
        <f t="shared" si="161"/>
        <v>0</v>
      </c>
      <c r="L800" s="28">
        <f t="shared" si="161"/>
        <v>0</v>
      </c>
      <c r="M800" s="28">
        <f t="shared" si="161"/>
        <v>0</v>
      </c>
      <c r="N800" s="28">
        <f t="shared" si="161"/>
        <v>0</v>
      </c>
      <c r="O800" s="28">
        <f t="shared" si="161"/>
        <v>0</v>
      </c>
      <c r="P800" s="38"/>
    </row>
    <row r="801" spans="1:16" ht="12.75">
      <c r="A801" s="300"/>
      <c r="B801" s="300"/>
      <c r="C801" s="87" t="s">
        <v>274</v>
      </c>
      <c r="D801" s="5"/>
      <c r="E801" s="5"/>
      <c r="F801" s="5"/>
      <c r="G801" s="5"/>
      <c r="H801" s="5"/>
      <c r="I801" s="5"/>
      <c r="J801" s="5"/>
      <c r="K801" s="5"/>
      <c r="L801" s="28"/>
      <c r="M801" s="28"/>
      <c r="N801" s="28"/>
      <c r="O801" s="28"/>
      <c r="P801" s="38"/>
    </row>
    <row r="802" spans="1:16" ht="12.75">
      <c r="A802" s="300"/>
      <c r="B802" s="300"/>
      <c r="C802" s="87" t="s">
        <v>11</v>
      </c>
      <c r="D802" s="5"/>
      <c r="E802" s="5"/>
      <c r="F802" s="5"/>
      <c r="G802" s="5"/>
      <c r="H802" s="5"/>
      <c r="I802" s="5"/>
      <c r="J802" s="5"/>
      <c r="K802" s="5"/>
      <c r="L802" s="28"/>
      <c r="M802" s="28"/>
      <c r="N802" s="28"/>
      <c r="O802" s="28"/>
      <c r="P802" s="38"/>
    </row>
    <row r="803" spans="1:16" ht="12.75">
      <c r="A803" s="300"/>
      <c r="B803" s="300"/>
      <c r="C803" s="87" t="s">
        <v>275</v>
      </c>
      <c r="D803" s="5"/>
      <c r="E803" s="5"/>
      <c r="F803" s="28"/>
      <c r="G803" s="5"/>
      <c r="H803" s="5"/>
      <c r="I803" s="28"/>
      <c r="J803" s="5"/>
      <c r="K803" s="5"/>
      <c r="L803" s="28"/>
      <c r="M803" s="28"/>
      <c r="N803" s="28"/>
      <c r="O803" s="28"/>
      <c r="P803" s="38"/>
    </row>
    <row r="804" spans="1:16" ht="12.75">
      <c r="A804" s="300"/>
      <c r="B804" s="300"/>
      <c r="C804" s="87" t="s">
        <v>276</v>
      </c>
      <c r="D804" s="5"/>
      <c r="E804" s="5"/>
      <c r="F804" s="5">
        <v>30</v>
      </c>
      <c r="G804" s="28"/>
      <c r="H804" s="5"/>
      <c r="I804" s="28"/>
      <c r="J804" s="5"/>
      <c r="K804" s="5"/>
      <c r="L804" s="28"/>
      <c r="M804" s="28"/>
      <c r="N804" s="28"/>
      <c r="O804" s="28"/>
      <c r="P804" s="38"/>
    </row>
    <row r="805" spans="1:16" ht="14.25" customHeight="1">
      <c r="A805" s="300"/>
      <c r="B805" s="300"/>
      <c r="C805" s="87" t="s">
        <v>277</v>
      </c>
      <c r="D805" s="5"/>
      <c r="E805" s="5"/>
      <c r="F805" s="5"/>
      <c r="G805" s="5"/>
      <c r="H805" s="5"/>
      <c r="I805" s="5"/>
      <c r="J805" s="5"/>
      <c r="K805" s="5"/>
      <c r="L805" s="28"/>
      <c r="M805" s="28"/>
      <c r="N805" s="28"/>
      <c r="O805" s="28"/>
      <c r="P805" s="38"/>
    </row>
    <row r="806" spans="1:16" ht="22.5">
      <c r="A806" s="300"/>
      <c r="B806" s="300"/>
      <c r="C806" s="87" t="s">
        <v>44</v>
      </c>
      <c r="D806" s="5"/>
      <c r="E806" s="5"/>
      <c r="F806" s="5"/>
      <c r="G806" s="5"/>
      <c r="H806" s="5"/>
      <c r="I806" s="5"/>
      <c r="J806" s="5"/>
      <c r="K806" s="5"/>
      <c r="L806" s="28"/>
      <c r="M806" s="28"/>
      <c r="N806" s="28"/>
      <c r="O806" s="28"/>
      <c r="P806" s="38"/>
    </row>
    <row r="807" spans="1:16" ht="12.75">
      <c r="A807" s="301"/>
      <c r="B807" s="301"/>
      <c r="C807" s="87" t="s">
        <v>278</v>
      </c>
      <c r="D807" s="5"/>
      <c r="E807" s="5"/>
      <c r="F807" s="5"/>
      <c r="G807" s="5"/>
      <c r="H807" s="5"/>
      <c r="I807" s="5"/>
      <c r="J807" s="5"/>
      <c r="K807" s="5"/>
      <c r="L807" s="28"/>
      <c r="M807" s="28"/>
      <c r="N807" s="28"/>
      <c r="O807" s="28"/>
      <c r="P807" s="38"/>
    </row>
    <row r="808" spans="1:16" ht="12.75">
      <c r="A808" s="307" t="s">
        <v>40</v>
      </c>
      <c r="B808" s="307" t="s">
        <v>516</v>
      </c>
      <c r="C808" s="85" t="s">
        <v>273</v>
      </c>
      <c r="D808" s="12">
        <f>SUM(D810:D815)</f>
        <v>3134</v>
      </c>
      <c r="E808" s="12">
        <f aca="true" t="shared" si="162" ref="E808:O808">SUM(E810:E815)</f>
        <v>3134</v>
      </c>
      <c r="F808" s="12">
        <f t="shared" si="162"/>
        <v>0</v>
      </c>
      <c r="G808" s="12">
        <f t="shared" si="162"/>
        <v>0</v>
      </c>
      <c r="H808" s="12">
        <f t="shared" si="162"/>
        <v>3599.9</v>
      </c>
      <c r="I808" s="12">
        <f t="shared" si="162"/>
        <v>70.5</v>
      </c>
      <c r="J808" s="12">
        <f t="shared" si="162"/>
        <v>2912.9</v>
      </c>
      <c r="K808" s="12">
        <f t="shared" si="162"/>
        <v>219</v>
      </c>
      <c r="L808" s="12">
        <f t="shared" si="162"/>
        <v>2912.9</v>
      </c>
      <c r="M808" s="12">
        <f t="shared" si="162"/>
        <v>2869.9</v>
      </c>
      <c r="N808" s="12">
        <f t="shared" si="162"/>
        <v>0</v>
      </c>
      <c r="O808" s="12">
        <f t="shared" si="162"/>
        <v>0</v>
      </c>
      <c r="P808" s="38"/>
    </row>
    <row r="809" spans="1:16" ht="12.75">
      <c r="A809" s="308"/>
      <c r="B809" s="308"/>
      <c r="C809" s="85" t="s">
        <v>274</v>
      </c>
      <c r="D809" s="12"/>
      <c r="E809" s="12"/>
      <c r="F809" s="12"/>
      <c r="G809" s="12"/>
      <c r="H809" s="12"/>
      <c r="I809" s="12"/>
      <c r="J809" s="12"/>
      <c r="K809" s="12"/>
      <c r="L809" s="31"/>
      <c r="M809" s="31"/>
      <c r="N809" s="31"/>
      <c r="O809" s="31"/>
      <c r="P809" s="38"/>
    </row>
    <row r="810" spans="1:16" ht="12.75">
      <c r="A810" s="308"/>
      <c r="B810" s="308"/>
      <c r="C810" s="85" t="s">
        <v>11</v>
      </c>
      <c r="D810" s="12">
        <f>D818</f>
        <v>1472</v>
      </c>
      <c r="E810" s="12">
        <f aca="true" t="shared" si="163" ref="E810:O810">E818</f>
        <v>1472</v>
      </c>
      <c r="F810" s="12">
        <f t="shared" si="163"/>
        <v>0</v>
      </c>
      <c r="G810" s="12">
        <f t="shared" si="163"/>
        <v>0</v>
      </c>
      <c r="H810" s="12">
        <f t="shared" si="163"/>
        <v>2487.3</v>
      </c>
      <c r="I810" s="12">
        <f t="shared" si="163"/>
        <v>0</v>
      </c>
      <c r="J810" s="12">
        <f t="shared" si="163"/>
        <v>1968.3</v>
      </c>
      <c r="K810" s="12">
        <f t="shared" si="163"/>
        <v>0</v>
      </c>
      <c r="L810" s="12">
        <f t="shared" si="163"/>
        <v>1968.3</v>
      </c>
      <c r="M810" s="12">
        <f t="shared" si="163"/>
        <v>1968.3</v>
      </c>
      <c r="N810" s="12">
        <f t="shared" si="163"/>
        <v>0</v>
      </c>
      <c r="O810" s="12">
        <f t="shared" si="163"/>
        <v>0</v>
      </c>
      <c r="P810" s="38"/>
    </row>
    <row r="811" spans="1:16" ht="12.75">
      <c r="A811" s="308"/>
      <c r="B811" s="308"/>
      <c r="C811" s="85" t="s">
        <v>275</v>
      </c>
      <c r="D811" s="12">
        <f aca="true" t="shared" si="164" ref="D811:O811">D819</f>
        <v>1630.7</v>
      </c>
      <c r="E811" s="12">
        <f t="shared" si="164"/>
        <v>1630.7</v>
      </c>
      <c r="F811" s="12">
        <f t="shared" si="164"/>
        <v>0</v>
      </c>
      <c r="G811" s="12">
        <f t="shared" si="164"/>
        <v>0</v>
      </c>
      <c r="H811" s="12">
        <f t="shared" si="164"/>
        <v>829.1</v>
      </c>
      <c r="I811" s="12">
        <f t="shared" si="164"/>
        <v>0</v>
      </c>
      <c r="J811" s="12">
        <f t="shared" si="164"/>
        <v>656.1</v>
      </c>
      <c r="K811" s="12">
        <f t="shared" si="164"/>
        <v>0</v>
      </c>
      <c r="L811" s="12">
        <f t="shared" si="164"/>
        <v>656.1</v>
      </c>
      <c r="M811" s="12">
        <f t="shared" si="164"/>
        <v>656.1</v>
      </c>
      <c r="N811" s="12">
        <f t="shared" si="164"/>
        <v>0</v>
      </c>
      <c r="O811" s="12">
        <f t="shared" si="164"/>
        <v>0</v>
      </c>
      <c r="P811" s="38"/>
    </row>
    <row r="812" spans="1:16" ht="12.75">
      <c r="A812" s="308"/>
      <c r="B812" s="308"/>
      <c r="C812" s="85" t="s">
        <v>276</v>
      </c>
      <c r="D812" s="12">
        <f aca="true" t="shared" si="165" ref="D812:O812">D820</f>
        <v>31.3</v>
      </c>
      <c r="E812" s="12">
        <f t="shared" si="165"/>
        <v>31.3</v>
      </c>
      <c r="F812" s="12">
        <f t="shared" si="165"/>
        <v>0</v>
      </c>
      <c r="G812" s="12">
        <f t="shared" si="165"/>
        <v>0</v>
      </c>
      <c r="H812" s="12">
        <f t="shared" si="165"/>
        <v>283.5</v>
      </c>
      <c r="I812" s="12">
        <f t="shared" si="165"/>
        <v>70.5</v>
      </c>
      <c r="J812" s="12">
        <f t="shared" si="165"/>
        <v>288.5</v>
      </c>
      <c r="K812" s="12">
        <f t="shared" si="165"/>
        <v>219</v>
      </c>
      <c r="L812" s="12">
        <f t="shared" si="165"/>
        <v>288.5</v>
      </c>
      <c r="M812" s="12">
        <f t="shared" si="165"/>
        <v>245.5</v>
      </c>
      <c r="N812" s="12">
        <f t="shared" si="165"/>
        <v>0</v>
      </c>
      <c r="O812" s="12">
        <f t="shared" si="165"/>
        <v>0</v>
      </c>
      <c r="P812" s="38"/>
    </row>
    <row r="813" spans="1:16" ht="21">
      <c r="A813" s="308"/>
      <c r="B813" s="308"/>
      <c r="C813" s="85" t="s">
        <v>277</v>
      </c>
      <c r="D813" s="12">
        <f aca="true" t="shared" si="166" ref="D813:O813">D821</f>
        <v>0</v>
      </c>
      <c r="E813" s="12">
        <f t="shared" si="166"/>
        <v>0</v>
      </c>
      <c r="F813" s="12">
        <f t="shared" si="166"/>
        <v>0</v>
      </c>
      <c r="G813" s="12">
        <f t="shared" si="166"/>
        <v>0</v>
      </c>
      <c r="H813" s="12">
        <f t="shared" si="166"/>
        <v>0</v>
      </c>
      <c r="I813" s="12">
        <f t="shared" si="166"/>
        <v>0</v>
      </c>
      <c r="J813" s="12">
        <f t="shared" si="166"/>
        <v>0</v>
      </c>
      <c r="K813" s="12">
        <f t="shared" si="166"/>
        <v>0</v>
      </c>
      <c r="L813" s="12">
        <f t="shared" si="166"/>
        <v>0</v>
      </c>
      <c r="M813" s="12">
        <f t="shared" si="166"/>
        <v>0</v>
      </c>
      <c r="N813" s="12">
        <f t="shared" si="166"/>
        <v>0</v>
      </c>
      <c r="O813" s="12">
        <f t="shared" si="166"/>
        <v>0</v>
      </c>
      <c r="P813" s="38"/>
    </row>
    <row r="814" spans="1:16" ht="21">
      <c r="A814" s="308"/>
      <c r="B814" s="308"/>
      <c r="C814" s="85" t="s">
        <v>44</v>
      </c>
      <c r="D814" s="12">
        <f aca="true" t="shared" si="167" ref="D814:O814">D822</f>
        <v>0</v>
      </c>
      <c r="E814" s="12">
        <f t="shared" si="167"/>
        <v>0</v>
      </c>
      <c r="F814" s="12">
        <f t="shared" si="167"/>
        <v>0</v>
      </c>
      <c r="G814" s="12">
        <f t="shared" si="167"/>
        <v>0</v>
      </c>
      <c r="H814" s="12">
        <f t="shared" si="167"/>
        <v>0</v>
      </c>
      <c r="I814" s="12">
        <f t="shared" si="167"/>
        <v>0</v>
      </c>
      <c r="J814" s="12">
        <f t="shared" si="167"/>
        <v>0</v>
      </c>
      <c r="K814" s="12">
        <f t="shared" si="167"/>
        <v>0</v>
      </c>
      <c r="L814" s="12">
        <f t="shared" si="167"/>
        <v>0</v>
      </c>
      <c r="M814" s="12">
        <f t="shared" si="167"/>
        <v>0</v>
      </c>
      <c r="N814" s="12">
        <f t="shared" si="167"/>
        <v>0</v>
      </c>
      <c r="O814" s="12">
        <f t="shared" si="167"/>
        <v>0</v>
      </c>
      <c r="P814" s="38"/>
    </row>
    <row r="815" spans="1:16" ht="12.75">
      <c r="A815" s="309"/>
      <c r="B815" s="309"/>
      <c r="C815" s="85" t="s">
        <v>278</v>
      </c>
      <c r="D815" s="12">
        <f aca="true" t="shared" si="168" ref="D815:O815">D823</f>
        <v>0</v>
      </c>
      <c r="E815" s="12">
        <f t="shared" si="168"/>
        <v>0</v>
      </c>
      <c r="F815" s="12">
        <f t="shared" si="168"/>
        <v>0</v>
      </c>
      <c r="G815" s="12">
        <f t="shared" si="168"/>
        <v>0</v>
      </c>
      <c r="H815" s="12">
        <f t="shared" si="168"/>
        <v>0</v>
      </c>
      <c r="I815" s="12">
        <f t="shared" si="168"/>
        <v>0</v>
      </c>
      <c r="J815" s="12">
        <f t="shared" si="168"/>
        <v>0</v>
      </c>
      <c r="K815" s="12">
        <f t="shared" si="168"/>
        <v>0</v>
      </c>
      <c r="L815" s="12">
        <f t="shared" si="168"/>
        <v>0</v>
      </c>
      <c r="M815" s="12">
        <f t="shared" si="168"/>
        <v>0</v>
      </c>
      <c r="N815" s="12">
        <f t="shared" si="168"/>
        <v>0</v>
      </c>
      <c r="O815" s="12">
        <f t="shared" si="168"/>
        <v>0</v>
      </c>
      <c r="P815" s="38"/>
    </row>
    <row r="816" spans="1:16" ht="15" customHeight="1">
      <c r="A816" s="310" t="s">
        <v>510</v>
      </c>
      <c r="B816" s="310" t="s">
        <v>517</v>
      </c>
      <c r="C816" s="86" t="s">
        <v>273</v>
      </c>
      <c r="D816" s="41">
        <f>SUM(D818:D823)</f>
        <v>3134</v>
      </c>
      <c r="E816" s="41">
        <f aca="true" t="shared" si="169" ref="E816:O816">SUM(E818:E823)</f>
        <v>3134</v>
      </c>
      <c r="F816" s="41">
        <f t="shared" si="169"/>
        <v>0</v>
      </c>
      <c r="G816" s="41">
        <f t="shared" si="169"/>
        <v>0</v>
      </c>
      <c r="H816" s="41">
        <f t="shared" si="169"/>
        <v>3599.9</v>
      </c>
      <c r="I816" s="41">
        <f t="shared" si="169"/>
        <v>70.5</v>
      </c>
      <c r="J816" s="41">
        <f t="shared" si="169"/>
        <v>2912.9</v>
      </c>
      <c r="K816" s="41">
        <f t="shared" si="169"/>
        <v>219</v>
      </c>
      <c r="L816" s="41">
        <f t="shared" si="169"/>
        <v>2912.9</v>
      </c>
      <c r="M816" s="41">
        <f t="shared" si="169"/>
        <v>2869.9</v>
      </c>
      <c r="N816" s="41">
        <f t="shared" si="169"/>
        <v>0</v>
      </c>
      <c r="O816" s="41">
        <f t="shared" si="169"/>
        <v>0</v>
      </c>
      <c r="P816" s="38"/>
    </row>
    <row r="817" spans="1:16" ht="12.75">
      <c r="A817" s="311"/>
      <c r="B817" s="311"/>
      <c r="C817" s="86" t="s">
        <v>274</v>
      </c>
      <c r="D817" s="41"/>
      <c r="E817" s="41"/>
      <c r="F817" s="41"/>
      <c r="G817" s="41"/>
      <c r="H817" s="41"/>
      <c r="I817" s="41"/>
      <c r="J817" s="41"/>
      <c r="K817" s="41"/>
      <c r="L817" s="37"/>
      <c r="M817" s="37"/>
      <c r="N817" s="37"/>
      <c r="O817" s="37"/>
      <c r="P817" s="38"/>
    </row>
    <row r="818" spans="1:16" ht="12.75">
      <c r="A818" s="311"/>
      <c r="B818" s="311"/>
      <c r="C818" s="86" t="s">
        <v>11</v>
      </c>
      <c r="D818" s="41">
        <f aca="true" t="shared" si="170" ref="D818:D823">D826+D834</f>
        <v>1472</v>
      </c>
      <c r="E818" s="41">
        <f aca="true" t="shared" si="171" ref="E818:O818">E826+E834</f>
        <v>1472</v>
      </c>
      <c r="F818" s="41">
        <f t="shared" si="171"/>
        <v>0</v>
      </c>
      <c r="G818" s="41">
        <f t="shared" si="171"/>
        <v>0</v>
      </c>
      <c r="H818" s="41">
        <f t="shared" si="171"/>
        <v>2487.3</v>
      </c>
      <c r="I818" s="41">
        <f t="shared" si="171"/>
        <v>0</v>
      </c>
      <c r="J818" s="41">
        <f t="shared" si="171"/>
        <v>1968.3</v>
      </c>
      <c r="K818" s="41">
        <f t="shared" si="171"/>
        <v>0</v>
      </c>
      <c r="L818" s="41">
        <f t="shared" si="171"/>
        <v>1968.3</v>
      </c>
      <c r="M818" s="41">
        <f t="shared" si="171"/>
        <v>1968.3</v>
      </c>
      <c r="N818" s="41">
        <f t="shared" si="171"/>
        <v>0</v>
      </c>
      <c r="O818" s="41">
        <f t="shared" si="171"/>
        <v>0</v>
      </c>
      <c r="P818" s="38"/>
    </row>
    <row r="819" spans="1:16" ht="12.75">
      <c r="A819" s="311"/>
      <c r="B819" s="311"/>
      <c r="C819" s="86" t="s">
        <v>275</v>
      </c>
      <c r="D819" s="41">
        <f t="shared" si="170"/>
        <v>1630.7</v>
      </c>
      <c r="E819" s="41">
        <f aca="true" t="shared" si="172" ref="E819:O819">E827+E835</f>
        <v>1630.7</v>
      </c>
      <c r="F819" s="41">
        <f t="shared" si="172"/>
        <v>0</v>
      </c>
      <c r="G819" s="41">
        <f t="shared" si="172"/>
        <v>0</v>
      </c>
      <c r="H819" s="41">
        <f t="shared" si="172"/>
        <v>829.1</v>
      </c>
      <c r="I819" s="41">
        <f t="shared" si="172"/>
        <v>0</v>
      </c>
      <c r="J819" s="41">
        <f t="shared" si="172"/>
        <v>656.1</v>
      </c>
      <c r="K819" s="41">
        <f t="shared" si="172"/>
        <v>0</v>
      </c>
      <c r="L819" s="41">
        <f t="shared" si="172"/>
        <v>656.1</v>
      </c>
      <c r="M819" s="41">
        <f t="shared" si="172"/>
        <v>656.1</v>
      </c>
      <c r="N819" s="41">
        <f t="shared" si="172"/>
        <v>0</v>
      </c>
      <c r="O819" s="41">
        <f t="shared" si="172"/>
        <v>0</v>
      </c>
      <c r="P819" s="38"/>
    </row>
    <row r="820" spans="1:16" ht="12.75">
      <c r="A820" s="311"/>
      <c r="B820" s="311"/>
      <c r="C820" s="86" t="s">
        <v>276</v>
      </c>
      <c r="D820" s="41">
        <f t="shared" si="170"/>
        <v>31.3</v>
      </c>
      <c r="E820" s="41">
        <f aca="true" t="shared" si="173" ref="E820:O820">E828+E836</f>
        <v>31.3</v>
      </c>
      <c r="F820" s="41">
        <f t="shared" si="173"/>
        <v>0</v>
      </c>
      <c r="G820" s="41">
        <f t="shared" si="173"/>
        <v>0</v>
      </c>
      <c r="H820" s="41">
        <f t="shared" si="173"/>
        <v>283.5</v>
      </c>
      <c r="I820" s="41">
        <f t="shared" si="173"/>
        <v>70.5</v>
      </c>
      <c r="J820" s="41">
        <f t="shared" si="173"/>
        <v>288.5</v>
      </c>
      <c r="K820" s="41">
        <f t="shared" si="173"/>
        <v>219</v>
      </c>
      <c r="L820" s="41">
        <f t="shared" si="173"/>
        <v>288.5</v>
      </c>
      <c r="M820" s="41">
        <f t="shared" si="173"/>
        <v>245.5</v>
      </c>
      <c r="N820" s="41">
        <f t="shared" si="173"/>
        <v>0</v>
      </c>
      <c r="O820" s="41">
        <f t="shared" si="173"/>
        <v>0</v>
      </c>
      <c r="P820" s="38"/>
    </row>
    <row r="821" spans="1:16" ht="22.5">
      <c r="A821" s="311"/>
      <c r="B821" s="311"/>
      <c r="C821" s="86" t="s">
        <v>277</v>
      </c>
      <c r="D821" s="41">
        <f t="shared" si="170"/>
        <v>0</v>
      </c>
      <c r="E821" s="41"/>
      <c r="F821" s="41"/>
      <c r="G821" s="41"/>
      <c r="H821" s="41"/>
      <c r="I821" s="41"/>
      <c r="J821" s="41"/>
      <c r="K821" s="41"/>
      <c r="L821" s="37"/>
      <c r="M821" s="37"/>
      <c r="N821" s="37"/>
      <c r="O821" s="37"/>
      <c r="P821" s="38"/>
    </row>
    <row r="822" spans="1:16" ht="22.5">
      <c r="A822" s="311"/>
      <c r="B822" s="311"/>
      <c r="C822" s="86" t="s">
        <v>44</v>
      </c>
      <c r="D822" s="41">
        <f t="shared" si="170"/>
        <v>0</v>
      </c>
      <c r="E822" s="41"/>
      <c r="F822" s="41"/>
      <c r="G822" s="41"/>
      <c r="H822" s="41"/>
      <c r="I822" s="41"/>
      <c r="J822" s="41"/>
      <c r="K822" s="41"/>
      <c r="L822" s="37"/>
      <c r="M822" s="37"/>
      <c r="N822" s="37"/>
      <c r="O822" s="37"/>
      <c r="P822" s="38"/>
    </row>
    <row r="823" spans="1:16" ht="12.75">
      <c r="A823" s="312"/>
      <c r="B823" s="312"/>
      <c r="C823" s="86" t="s">
        <v>278</v>
      </c>
      <c r="D823" s="41">
        <f t="shared" si="170"/>
        <v>0</v>
      </c>
      <c r="E823" s="41"/>
      <c r="F823" s="41"/>
      <c r="G823" s="41"/>
      <c r="H823" s="41"/>
      <c r="I823" s="41"/>
      <c r="J823" s="41"/>
      <c r="K823" s="41"/>
      <c r="L823" s="37"/>
      <c r="M823" s="37"/>
      <c r="N823" s="37"/>
      <c r="O823" s="37"/>
      <c r="P823" s="38"/>
    </row>
    <row r="824" spans="1:16" ht="12.75">
      <c r="A824" s="304"/>
      <c r="B824" s="299" t="s">
        <v>152</v>
      </c>
      <c r="C824" s="87" t="s">
        <v>273</v>
      </c>
      <c r="D824" s="5">
        <f>SUM(D826:D831)</f>
        <v>3134</v>
      </c>
      <c r="E824" s="5">
        <f aca="true" t="shared" si="174" ref="E824:O824">SUM(E826:E831)</f>
        <v>3134</v>
      </c>
      <c r="F824" s="5">
        <f t="shared" si="174"/>
        <v>0</v>
      </c>
      <c r="G824" s="5">
        <f t="shared" si="174"/>
        <v>0</v>
      </c>
      <c r="H824" s="5">
        <f t="shared" si="174"/>
        <v>3349.9</v>
      </c>
      <c r="I824" s="5">
        <f t="shared" si="174"/>
        <v>0</v>
      </c>
      <c r="J824" s="5">
        <f t="shared" si="174"/>
        <v>2650.9</v>
      </c>
      <c r="K824" s="5">
        <f t="shared" si="174"/>
        <v>0</v>
      </c>
      <c r="L824" s="5">
        <f t="shared" si="174"/>
        <v>2650.9</v>
      </c>
      <c r="M824" s="5">
        <f t="shared" si="174"/>
        <v>2650.9</v>
      </c>
      <c r="N824" s="5">
        <f t="shared" si="174"/>
        <v>0</v>
      </c>
      <c r="O824" s="5">
        <f t="shared" si="174"/>
        <v>0</v>
      </c>
      <c r="P824" s="38"/>
    </row>
    <row r="825" spans="1:16" ht="12.75">
      <c r="A825" s="305"/>
      <c r="B825" s="300"/>
      <c r="C825" s="87" t="s">
        <v>274</v>
      </c>
      <c r="D825" s="5"/>
      <c r="E825" s="5"/>
      <c r="F825" s="5"/>
      <c r="G825" s="5"/>
      <c r="H825" s="5"/>
      <c r="I825" s="5"/>
      <c r="J825" s="5"/>
      <c r="K825" s="5"/>
      <c r="L825" s="28"/>
      <c r="M825" s="28"/>
      <c r="N825" s="28"/>
      <c r="O825" s="28"/>
      <c r="P825" s="38"/>
    </row>
    <row r="826" spans="1:16" ht="12.75">
      <c r="A826" s="305"/>
      <c r="B826" s="300"/>
      <c r="C826" s="87" t="s">
        <v>11</v>
      </c>
      <c r="D826" s="5">
        <v>1472</v>
      </c>
      <c r="E826" s="5">
        <v>1472</v>
      </c>
      <c r="F826" s="5"/>
      <c r="G826" s="5"/>
      <c r="H826" s="5">
        <v>2487.3</v>
      </c>
      <c r="I826" s="5"/>
      <c r="J826" s="28">
        <v>1968.3</v>
      </c>
      <c r="K826" s="28"/>
      <c r="L826" s="28">
        <v>1968.3</v>
      </c>
      <c r="M826" s="28">
        <v>1968.3</v>
      </c>
      <c r="N826" s="28"/>
      <c r="O826" s="28"/>
      <c r="P826" s="38"/>
    </row>
    <row r="827" spans="1:16" ht="12.75">
      <c r="A827" s="305"/>
      <c r="B827" s="300"/>
      <c r="C827" s="87" t="s">
        <v>275</v>
      </c>
      <c r="D827" s="5">
        <v>1630.7</v>
      </c>
      <c r="E827" s="5">
        <v>1630.7</v>
      </c>
      <c r="F827" s="5"/>
      <c r="G827" s="5"/>
      <c r="H827" s="5">
        <v>829.1</v>
      </c>
      <c r="I827" s="5"/>
      <c r="J827" s="5">
        <v>656.1</v>
      </c>
      <c r="K827" s="5"/>
      <c r="L827" s="28">
        <v>656.1</v>
      </c>
      <c r="M827" s="28">
        <v>656.1</v>
      </c>
      <c r="N827" s="28"/>
      <c r="O827" s="28"/>
      <c r="P827" s="38"/>
    </row>
    <row r="828" spans="1:16" ht="12.75">
      <c r="A828" s="305"/>
      <c r="B828" s="300"/>
      <c r="C828" s="87" t="s">
        <v>276</v>
      </c>
      <c r="D828" s="7">
        <v>31.3</v>
      </c>
      <c r="E828" s="7">
        <v>31.3</v>
      </c>
      <c r="F828" s="7"/>
      <c r="G828" s="7"/>
      <c r="H828" s="7">
        <v>33.5</v>
      </c>
      <c r="I828" s="7"/>
      <c r="J828" s="28">
        <v>26.5</v>
      </c>
      <c r="K828" s="28"/>
      <c r="L828" s="28">
        <v>26.5</v>
      </c>
      <c r="M828" s="28">
        <v>26.5</v>
      </c>
      <c r="N828" s="158"/>
      <c r="O828" s="158"/>
      <c r="P828" s="160"/>
    </row>
    <row r="829" spans="1:16" ht="12.75" customHeight="1">
      <c r="A829" s="305"/>
      <c r="B829" s="300"/>
      <c r="C829" s="87" t="s">
        <v>277</v>
      </c>
      <c r="D829" s="5"/>
      <c r="E829" s="5"/>
      <c r="F829" s="5"/>
      <c r="G829" s="5"/>
      <c r="H829" s="5"/>
      <c r="I829" s="5"/>
      <c r="J829" s="5"/>
      <c r="K829" s="5"/>
      <c r="L829" s="28"/>
      <c r="M829" s="28"/>
      <c r="N829" s="28"/>
      <c r="O829" s="28"/>
      <c r="P829" s="38"/>
    </row>
    <row r="830" spans="1:16" ht="22.5">
      <c r="A830" s="305"/>
      <c r="B830" s="300"/>
      <c r="C830" s="87" t="s">
        <v>44</v>
      </c>
      <c r="D830" s="5"/>
      <c r="E830" s="5"/>
      <c r="F830" s="5"/>
      <c r="G830" s="5"/>
      <c r="H830" s="5"/>
      <c r="I830" s="5"/>
      <c r="J830" s="5"/>
      <c r="K830" s="5"/>
      <c r="L830" s="28"/>
      <c r="M830" s="28"/>
      <c r="N830" s="28"/>
      <c r="O830" s="28"/>
      <c r="P830" s="38"/>
    </row>
    <row r="831" spans="1:16" ht="12.75">
      <c r="A831" s="305"/>
      <c r="B831" s="301"/>
      <c r="C831" s="87" t="s">
        <v>278</v>
      </c>
      <c r="D831" s="5"/>
      <c r="E831" s="5"/>
      <c r="F831" s="5"/>
      <c r="G831" s="5"/>
      <c r="H831" s="5"/>
      <c r="I831" s="5"/>
      <c r="J831" s="5"/>
      <c r="K831" s="5"/>
      <c r="L831" s="28"/>
      <c r="M831" s="28"/>
      <c r="N831" s="28"/>
      <c r="O831" s="28"/>
      <c r="P831" s="38"/>
    </row>
    <row r="832" spans="1:16" ht="12.75">
      <c r="A832" s="305"/>
      <c r="B832" s="299" t="s">
        <v>539</v>
      </c>
      <c r="C832" s="87" t="s">
        <v>273</v>
      </c>
      <c r="D832" s="5">
        <f>SUM(D834:D839)</f>
        <v>0</v>
      </c>
      <c r="E832" s="5">
        <f aca="true" t="shared" si="175" ref="E832:O832">SUM(E834:E839)</f>
        <v>0</v>
      </c>
      <c r="F832" s="5">
        <f t="shared" si="175"/>
        <v>0</v>
      </c>
      <c r="G832" s="5">
        <f t="shared" si="175"/>
        <v>0</v>
      </c>
      <c r="H832" s="5">
        <f t="shared" si="175"/>
        <v>250</v>
      </c>
      <c r="I832" s="5">
        <f t="shared" si="175"/>
        <v>70.5</v>
      </c>
      <c r="J832" s="5">
        <f t="shared" si="175"/>
        <v>262</v>
      </c>
      <c r="K832" s="5">
        <f t="shared" si="175"/>
        <v>219</v>
      </c>
      <c r="L832" s="5">
        <f t="shared" si="175"/>
        <v>262</v>
      </c>
      <c r="M832" s="5">
        <f t="shared" si="175"/>
        <v>219</v>
      </c>
      <c r="N832" s="5">
        <f t="shared" si="175"/>
        <v>0</v>
      </c>
      <c r="O832" s="5">
        <f t="shared" si="175"/>
        <v>0</v>
      </c>
      <c r="P832" s="38"/>
    </row>
    <row r="833" spans="1:16" ht="12.75">
      <c r="A833" s="305"/>
      <c r="B833" s="300"/>
      <c r="C833" s="87" t="s">
        <v>274</v>
      </c>
      <c r="D833" s="5"/>
      <c r="E833" s="5"/>
      <c r="F833" s="5"/>
      <c r="G833" s="5"/>
      <c r="H833" s="5"/>
      <c r="I833" s="5"/>
      <c r="J833" s="5"/>
      <c r="K833" s="5"/>
      <c r="L833" s="28"/>
      <c r="M833" s="28"/>
      <c r="N833" s="28"/>
      <c r="O833" s="28"/>
      <c r="P833" s="38"/>
    </row>
    <row r="834" spans="1:16" ht="12.75">
      <c r="A834" s="305"/>
      <c r="B834" s="300"/>
      <c r="C834" s="87" t="s">
        <v>11</v>
      </c>
      <c r="D834" s="5"/>
      <c r="E834" s="5"/>
      <c r="F834" s="5"/>
      <c r="G834" s="5"/>
      <c r="H834" s="5"/>
      <c r="I834" s="5"/>
      <c r="J834" s="5"/>
      <c r="K834" s="5"/>
      <c r="L834" s="28"/>
      <c r="M834" s="28"/>
      <c r="N834" s="28"/>
      <c r="O834" s="28"/>
      <c r="P834" s="38"/>
    </row>
    <row r="835" spans="1:16" ht="12.75">
      <c r="A835" s="305"/>
      <c r="B835" s="300"/>
      <c r="C835" s="87" t="s">
        <v>275</v>
      </c>
      <c r="D835" s="5"/>
      <c r="E835" s="5"/>
      <c r="F835" s="5"/>
      <c r="G835" s="5"/>
      <c r="H835" s="5"/>
      <c r="I835" s="5"/>
      <c r="J835" s="5"/>
      <c r="K835" s="5"/>
      <c r="L835" s="28"/>
      <c r="M835" s="28"/>
      <c r="N835" s="28"/>
      <c r="O835" s="28"/>
      <c r="P835" s="38"/>
    </row>
    <row r="836" spans="1:16" ht="12.75">
      <c r="A836" s="305"/>
      <c r="B836" s="300"/>
      <c r="C836" s="87" t="s">
        <v>276</v>
      </c>
      <c r="D836" s="5"/>
      <c r="E836" s="5"/>
      <c r="F836" s="28"/>
      <c r="G836" s="28"/>
      <c r="H836" s="28">
        <v>250</v>
      </c>
      <c r="I836" s="28">
        <v>70.5</v>
      </c>
      <c r="J836" s="28">
        <v>262</v>
      </c>
      <c r="K836" s="28">
        <v>219</v>
      </c>
      <c r="L836" s="28">
        <v>262</v>
      </c>
      <c r="M836" s="28">
        <v>219</v>
      </c>
      <c r="N836" s="28"/>
      <c r="O836" s="28"/>
      <c r="P836" s="38"/>
    </row>
    <row r="837" spans="1:16" ht="12" customHeight="1">
      <c r="A837" s="305"/>
      <c r="B837" s="300"/>
      <c r="C837" s="87" t="s">
        <v>277</v>
      </c>
      <c r="D837" s="5"/>
      <c r="E837" s="5"/>
      <c r="F837" s="5"/>
      <c r="G837" s="5"/>
      <c r="H837" s="5"/>
      <c r="I837" s="5"/>
      <c r="J837" s="5"/>
      <c r="K837" s="5"/>
      <c r="L837" s="28"/>
      <c r="M837" s="28"/>
      <c r="N837" s="28"/>
      <c r="O837" s="28"/>
      <c r="P837" s="38"/>
    </row>
    <row r="838" spans="1:16" ht="22.5">
      <c r="A838" s="305"/>
      <c r="B838" s="300"/>
      <c r="C838" s="87" t="s">
        <v>44</v>
      </c>
      <c r="D838" s="5"/>
      <c r="E838" s="5"/>
      <c r="F838" s="5"/>
      <c r="G838" s="5"/>
      <c r="H838" s="5"/>
      <c r="I838" s="5"/>
      <c r="J838" s="5"/>
      <c r="K838" s="5"/>
      <c r="L838" s="28"/>
      <c r="M838" s="28"/>
      <c r="N838" s="28"/>
      <c r="O838" s="28"/>
      <c r="P838" s="38"/>
    </row>
    <row r="839" spans="1:16" ht="12.75">
      <c r="A839" s="306"/>
      <c r="B839" s="301"/>
      <c r="C839" s="87" t="s">
        <v>278</v>
      </c>
      <c r="D839" s="5"/>
      <c r="E839" s="5"/>
      <c r="F839" s="5"/>
      <c r="G839" s="5"/>
      <c r="H839" s="5"/>
      <c r="I839" s="5"/>
      <c r="J839" s="5"/>
      <c r="K839" s="5"/>
      <c r="L839" s="28"/>
      <c r="M839" s="28"/>
      <c r="N839" s="28"/>
      <c r="O839" s="28"/>
      <c r="P839" s="38"/>
    </row>
    <row r="840" spans="1:16" ht="12.75">
      <c r="A840" s="307" t="s">
        <v>40</v>
      </c>
      <c r="B840" s="307" t="s">
        <v>479</v>
      </c>
      <c r="C840" s="85" t="s">
        <v>273</v>
      </c>
      <c r="D840" s="156">
        <f>SUM(D841:D847)</f>
        <v>79500.8</v>
      </c>
      <c r="E840" s="156">
        <f aca="true" t="shared" si="176" ref="E840:O840">SUM(E841:E847)</f>
        <v>79116.20000000001</v>
      </c>
      <c r="F840" s="156">
        <f t="shared" si="176"/>
        <v>18528.5</v>
      </c>
      <c r="G840" s="156">
        <f t="shared" si="176"/>
        <v>18528.5</v>
      </c>
      <c r="H840" s="156">
        <f t="shared" si="176"/>
        <v>42943.5</v>
      </c>
      <c r="I840" s="156">
        <f t="shared" si="176"/>
        <v>42943.5</v>
      </c>
      <c r="J840" s="156">
        <f t="shared" si="176"/>
        <v>65558.8</v>
      </c>
      <c r="K840" s="156">
        <f t="shared" si="176"/>
        <v>65558.8</v>
      </c>
      <c r="L840" s="156">
        <f t="shared" si="176"/>
        <v>88867.1</v>
      </c>
      <c r="M840" s="156">
        <f t="shared" si="176"/>
        <v>88781.70000000001</v>
      </c>
      <c r="N840" s="156">
        <f t="shared" si="176"/>
        <v>64986.299999999996</v>
      </c>
      <c r="O840" s="156">
        <f t="shared" si="176"/>
        <v>64827.2</v>
      </c>
      <c r="P840" s="38"/>
    </row>
    <row r="841" spans="1:16" ht="12.75">
      <c r="A841" s="308"/>
      <c r="B841" s="308"/>
      <c r="C841" s="85" t="s">
        <v>274</v>
      </c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38"/>
    </row>
    <row r="842" spans="1:16" ht="12.75">
      <c r="A842" s="308"/>
      <c r="B842" s="308"/>
      <c r="C842" s="85" t="s">
        <v>11</v>
      </c>
      <c r="D842" s="31"/>
      <c r="E842" s="31"/>
      <c r="F842" s="12"/>
      <c r="G842" s="12"/>
      <c r="H842" s="12"/>
      <c r="I842" s="12"/>
      <c r="J842" s="12"/>
      <c r="K842" s="12"/>
      <c r="L842" s="31"/>
      <c r="M842" s="31"/>
      <c r="N842" s="31"/>
      <c r="O842" s="31"/>
      <c r="P842" s="38"/>
    </row>
    <row r="843" spans="1:16" ht="12.75">
      <c r="A843" s="308"/>
      <c r="B843" s="308"/>
      <c r="C843" s="85" t="s">
        <v>275</v>
      </c>
      <c r="D843" s="156">
        <f>D851+D859+D867</f>
        <v>19082.4</v>
      </c>
      <c r="E843" s="156">
        <f aca="true" t="shared" si="177" ref="E843:O843">E851+E859+E867</f>
        <v>19082.4</v>
      </c>
      <c r="F843" s="156">
        <f t="shared" si="177"/>
        <v>4986.6</v>
      </c>
      <c r="G843" s="156">
        <f t="shared" si="177"/>
        <v>4986.6</v>
      </c>
      <c r="H843" s="156">
        <f t="shared" si="177"/>
        <v>9973.2</v>
      </c>
      <c r="I843" s="156">
        <f t="shared" si="177"/>
        <v>9973.2</v>
      </c>
      <c r="J843" s="156">
        <f t="shared" si="177"/>
        <v>14959.8</v>
      </c>
      <c r="K843" s="156">
        <f t="shared" si="177"/>
        <v>14959.8</v>
      </c>
      <c r="L843" s="156">
        <f t="shared" si="177"/>
        <v>20006.600000000002</v>
      </c>
      <c r="M843" s="156">
        <f t="shared" si="177"/>
        <v>20006.600000000002</v>
      </c>
      <c r="N843" s="156">
        <f t="shared" si="177"/>
        <v>15957</v>
      </c>
      <c r="O843" s="156">
        <f t="shared" si="177"/>
        <v>15957</v>
      </c>
      <c r="P843" s="38"/>
    </row>
    <row r="844" spans="1:16" ht="12.75">
      <c r="A844" s="308"/>
      <c r="B844" s="308"/>
      <c r="C844" s="85" t="s">
        <v>37</v>
      </c>
      <c r="D844" s="156">
        <f>D852+D860+D868</f>
        <v>60418.4</v>
      </c>
      <c r="E844" s="156">
        <f aca="true" t="shared" si="178" ref="E844:O844">E852+E860+E868</f>
        <v>60033.8</v>
      </c>
      <c r="F844" s="156">
        <f t="shared" si="178"/>
        <v>13541.9</v>
      </c>
      <c r="G844" s="156">
        <f t="shared" si="178"/>
        <v>13541.9</v>
      </c>
      <c r="H844" s="156">
        <f t="shared" si="178"/>
        <v>32970.299999999996</v>
      </c>
      <c r="I844" s="156">
        <f t="shared" si="178"/>
        <v>32970.299999999996</v>
      </c>
      <c r="J844" s="156">
        <f t="shared" si="178"/>
        <v>50599</v>
      </c>
      <c r="K844" s="156">
        <f t="shared" si="178"/>
        <v>50599</v>
      </c>
      <c r="L844" s="156">
        <f t="shared" si="178"/>
        <v>68860.5</v>
      </c>
      <c r="M844" s="156">
        <f t="shared" si="178"/>
        <v>68775.1</v>
      </c>
      <c r="N844" s="156">
        <f t="shared" si="178"/>
        <v>49029.299999999996</v>
      </c>
      <c r="O844" s="156">
        <f t="shared" si="178"/>
        <v>48870.2</v>
      </c>
      <c r="P844" s="38"/>
    </row>
    <row r="845" spans="1:16" ht="13.5" customHeight="1">
      <c r="A845" s="308"/>
      <c r="B845" s="308"/>
      <c r="C845" s="85" t="s">
        <v>277</v>
      </c>
      <c r="D845" s="12"/>
      <c r="E845" s="12"/>
      <c r="F845" s="12"/>
      <c r="G845" s="12"/>
      <c r="H845" s="12"/>
      <c r="I845" s="12"/>
      <c r="J845" s="12"/>
      <c r="K845" s="12"/>
      <c r="L845" s="31"/>
      <c r="M845" s="31"/>
      <c r="N845" s="31"/>
      <c r="O845" s="31"/>
      <c r="P845" s="38"/>
    </row>
    <row r="846" spans="1:16" ht="21">
      <c r="A846" s="308"/>
      <c r="B846" s="308"/>
      <c r="C846" s="85" t="s">
        <v>44</v>
      </c>
      <c r="D846" s="12"/>
      <c r="E846" s="12"/>
      <c r="F846" s="12"/>
      <c r="G846" s="12"/>
      <c r="H846" s="12"/>
      <c r="I846" s="12"/>
      <c r="J846" s="12"/>
      <c r="K846" s="12"/>
      <c r="L846" s="31"/>
      <c r="M846" s="31"/>
      <c r="N846" s="31"/>
      <c r="O846" s="31"/>
      <c r="P846" s="38"/>
    </row>
    <row r="847" spans="1:16" ht="12.75">
      <c r="A847" s="309"/>
      <c r="B847" s="309"/>
      <c r="C847" s="85" t="s">
        <v>278</v>
      </c>
      <c r="D847" s="12"/>
      <c r="E847" s="12"/>
      <c r="F847" s="12"/>
      <c r="G847" s="12"/>
      <c r="H847" s="12"/>
      <c r="I847" s="12"/>
      <c r="J847" s="12"/>
      <c r="K847" s="12"/>
      <c r="L847" s="31"/>
      <c r="M847" s="31"/>
      <c r="N847" s="31"/>
      <c r="O847" s="31"/>
      <c r="P847" s="38"/>
    </row>
    <row r="848" spans="1:16" ht="12.75">
      <c r="A848" s="302" t="s">
        <v>28</v>
      </c>
      <c r="B848" s="299" t="s">
        <v>482</v>
      </c>
      <c r="C848" s="87" t="s">
        <v>273</v>
      </c>
      <c r="D848" s="34">
        <f>SUM(D849:D855)</f>
        <v>72624</v>
      </c>
      <c r="E848" s="34">
        <f aca="true" t="shared" si="179" ref="E848:O848">SUM(E849:E855)</f>
        <v>72431</v>
      </c>
      <c r="F848" s="34">
        <f t="shared" si="179"/>
        <v>16826.7</v>
      </c>
      <c r="G848" s="34">
        <f t="shared" si="179"/>
        <v>16826.7</v>
      </c>
      <c r="H848" s="34">
        <f t="shared" si="179"/>
        <v>39017.8</v>
      </c>
      <c r="I848" s="34">
        <f t="shared" si="179"/>
        <v>39017.8</v>
      </c>
      <c r="J848" s="34">
        <f t="shared" si="179"/>
        <v>59785.2</v>
      </c>
      <c r="K848" s="34">
        <f t="shared" si="179"/>
        <v>59785.2</v>
      </c>
      <c r="L848" s="34">
        <f t="shared" si="179"/>
        <v>81125</v>
      </c>
      <c r="M848" s="34">
        <f t="shared" si="179"/>
        <v>81125</v>
      </c>
      <c r="N848" s="34">
        <f t="shared" si="179"/>
        <v>56714.6</v>
      </c>
      <c r="O848" s="34">
        <f t="shared" si="179"/>
        <v>56555.5</v>
      </c>
      <c r="P848" s="38"/>
    </row>
    <row r="849" spans="1:16" ht="12.75">
      <c r="A849" s="302"/>
      <c r="B849" s="300"/>
      <c r="C849" s="87" t="s">
        <v>274</v>
      </c>
      <c r="D849" s="28"/>
      <c r="E849" s="28"/>
      <c r="F849" s="5"/>
      <c r="G849" s="5"/>
      <c r="H849" s="5"/>
      <c r="I849" s="5"/>
      <c r="J849" s="5"/>
      <c r="K849" s="5"/>
      <c r="L849" s="28"/>
      <c r="M849" s="28"/>
      <c r="N849" s="28"/>
      <c r="O849" s="28"/>
      <c r="P849" s="38"/>
    </row>
    <row r="850" spans="1:16" ht="12.75">
      <c r="A850" s="302"/>
      <c r="B850" s="300"/>
      <c r="C850" s="87" t="s">
        <v>11</v>
      </c>
      <c r="D850" s="28"/>
      <c r="E850" s="28"/>
      <c r="F850" s="5"/>
      <c r="G850" s="5"/>
      <c r="H850" s="5"/>
      <c r="I850" s="5"/>
      <c r="J850" s="5"/>
      <c r="K850" s="5"/>
      <c r="L850" s="28"/>
      <c r="M850" s="28"/>
      <c r="N850" s="28"/>
      <c r="O850" s="28"/>
      <c r="P850" s="38"/>
    </row>
    <row r="851" spans="1:16" ht="12.75">
      <c r="A851" s="302"/>
      <c r="B851" s="300"/>
      <c r="C851" s="87" t="s">
        <v>275</v>
      </c>
      <c r="D851" s="34">
        <v>18614.5</v>
      </c>
      <c r="E851" s="34">
        <v>18614.5</v>
      </c>
      <c r="F851" s="34">
        <v>4986.6</v>
      </c>
      <c r="G851" s="34">
        <v>4986.6</v>
      </c>
      <c r="H851" s="34">
        <v>9973.2</v>
      </c>
      <c r="I851" s="34">
        <v>9973.2</v>
      </c>
      <c r="J851" s="34">
        <v>14959.8</v>
      </c>
      <c r="K851" s="34">
        <v>14959.8</v>
      </c>
      <c r="L851" s="34">
        <v>19946.2</v>
      </c>
      <c r="M851" s="34">
        <v>19946.2</v>
      </c>
      <c r="N851" s="34">
        <v>15957</v>
      </c>
      <c r="O851" s="34">
        <v>15957</v>
      </c>
      <c r="P851" s="38"/>
    </row>
    <row r="852" spans="1:16" ht="12.75">
      <c r="A852" s="302"/>
      <c r="B852" s="300"/>
      <c r="C852" s="87" t="s">
        <v>37</v>
      </c>
      <c r="D852" s="34">
        <v>54009.5</v>
      </c>
      <c r="E852" s="34">
        <v>53816.5</v>
      </c>
      <c r="F852" s="34">
        <v>11840.1</v>
      </c>
      <c r="G852" s="34">
        <v>11840.1</v>
      </c>
      <c r="H852" s="34">
        <v>29044.6</v>
      </c>
      <c r="I852" s="34">
        <v>29044.6</v>
      </c>
      <c r="J852" s="34">
        <v>44825.4</v>
      </c>
      <c r="K852" s="34">
        <v>44825.4</v>
      </c>
      <c r="L852" s="34">
        <v>61178.8</v>
      </c>
      <c r="M852" s="34">
        <v>61178.8</v>
      </c>
      <c r="N852" s="34">
        <v>40757.6</v>
      </c>
      <c r="O852" s="34">
        <v>40598.5</v>
      </c>
      <c r="P852" s="38"/>
    </row>
    <row r="853" spans="1:16" ht="15.75" customHeight="1">
      <c r="A853" s="302"/>
      <c r="B853" s="300"/>
      <c r="C853" s="87" t="s">
        <v>277</v>
      </c>
      <c r="D853" s="5"/>
      <c r="E853" s="5"/>
      <c r="F853" s="5"/>
      <c r="G853" s="5"/>
      <c r="H853" s="5"/>
      <c r="I853" s="5"/>
      <c r="J853" s="5"/>
      <c r="K853" s="5"/>
      <c r="L853" s="28"/>
      <c r="M853" s="28"/>
      <c r="N853" s="28"/>
      <c r="O853" s="28"/>
      <c r="P853" s="38"/>
    </row>
    <row r="854" spans="1:16" ht="22.5">
      <c r="A854" s="302"/>
      <c r="B854" s="300"/>
      <c r="C854" s="87" t="s">
        <v>44</v>
      </c>
      <c r="D854" s="5"/>
      <c r="E854" s="5"/>
      <c r="F854" s="5"/>
      <c r="G854" s="5"/>
      <c r="H854" s="5"/>
      <c r="I854" s="5"/>
      <c r="J854" s="5"/>
      <c r="K854" s="5"/>
      <c r="L854" s="28"/>
      <c r="M854" s="28"/>
      <c r="N854" s="28"/>
      <c r="O854" s="28"/>
      <c r="P854" s="38"/>
    </row>
    <row r="855" spans="1:16" ht="12.75">
      <c r="A855" s="302"/>
      <c r="B855" s="301"/>
      <c r="C855" s="87" t="s">
        <v>278</v>
      </c>
      <c r="D855" s="5"/>
      <c r="E855" s="5"/>
      <c r="F855" s="5"/>
      <c r="G855" s="5"/>
      <c r="H855" s="5"/>
      <c r="I855" s="5"/>
      <c r="J855" s="5"/>
      <c r="K855" s="5"/>
      <c r="L855" s="28"/>
      <c r="M855" s="28"/>
      <c r="N855" s="28"/>
      <c r="O855" s="28"/>
      <c r="P855" s="38"/>
    </row>
    <row r="856" spans="1:16" ht="12.75">
      <c r="A856" s="302" t="s">
        <v>47</v>
      </c>
      <c r="B856" s="299" t="s">
        <v>483</v>
      </c>
      <c r="C856" s="87" t="s">
        <v>273</v>
      </c>
      <c r="D856" s="34">
        <f>D860</f>
        <v>0</v>
      </c>
      <c r="E856" s="34">
        <f aca="true" t="shared" si="180" ref="E856:O856">E860</f>
        <v>0</v>
      </c>
      <c r="F856" s="34">
        <f t="shared" si="180"/>
        <v>0</v>
      </c>
      <c r="G856" s="34">
        <f t="shared" si="180"/>
        <v>0</v>
      </c>
      <c r="H856" s="34">
        <f t="shared" si="180"/>
        <v>0</v>
      </c>
      <c r="I856" s="34">
        <f t="shared" si="180"/>
        <v>0</v>
      </c>
      <c r="J856" s="34">
        <f t="shared" si="180"/>
        <v>0</v>
      </c>
      <c r="K856" s="34">
        <f t="shared" si="180"/>
        <v>0</v>
      </c>
      <c r="L856" s="34">
        <f t="shared" si="180"/>
        <v>13.1</v>
      </c>
      <c r="M856" s="34">
        <f t="shared" si="180"/>
        <v>13.1</v>
      </c>
      <c r="N856" s="34">
        <f t="shared" si="180"/>
        <v>250</v>
      </c>
      <c r="O856" s="34">
        <f t="shared" si="180"/>
        <v>250</v>
      </c>
      <c r="P856" s="38"/>
    </row>
    <row r="857" spans="1:16" ht="12.75">
      <c r="A857" s="302"/>
      <c r="B857" s="300"/>
      <c r="C857" s="87" t="s">
        <v>274</v>
      </c>
      <c r="D857" s="5"/>
      <c r="E857" s="5"/>
      <c r="F857" s="5"/>
      <c r="G857" s="5"/>
      <c r="H857" s="5"/>
      <c r="I857" s="5"/>
      <c r="J857" s="5"/>
      <c r="K857" s="5"/>
      <c r="L857" s="28"/>
      <c r="M857" s="28"/>
      <c r="N857" s="28"/>
      <c r="O857" s="28"/>
      <c r="P857" s="38"/>
    </row>
    <row r="858" spans="1:16" ht="12.75">
      <c r="A858" s="302"/>
      <c r="B858" s="300"/>
      <c r="C858" s="87" t="s">
        <v>11</v>
      </c>
      <c r="D858" s="5"/>
      <c r="E858" s="5"/>
      <c r="F858" s="5"/>
      <c r="G858" s="5"/>
      <c r="H858" s="5"/>
      <c r="I858" s="5"/>
      <c r="J858" s="5"/>
      <c r="K858" s="5"/>
      <c r="L858" s="28"/>
      <c r="M858" s="28"/>
      <c r="N858" s="28"/>
      <c r="O858" s="28"/>
      <c r="P858" s="38"/>
    </row>
    <row r="859" spans="1:16" ht="12.75">
      <c r="A859" s="302"/>
      <c r="B859" s="300"/>
      <c r="C859" s="87" t="s">
        <v>275</v>
      </c>
      <c r="D859" s="5"/>
      <c r="E859" s="5"/>
      <c r="F859" s="5"/>
      <c r="G859" s="5"/>
      <c r="H859" s="5"/>
      <c r="I859" s="5"/>
      <c r="J859" s="5"/>
      <c r="K859" s="5"/>
      <c r="L859" s="28"/>
      <c r="M859" s="28"/>
      <c r="N859" s="28"/>
      <c r="O859" s="28"/>
      <c r="P859" s="38"/>
    </row>
    <row r="860" spans="1:16" ht="12.75">
      <c r="A860" s="302"/>
      <c r="B860" s="300"/>
      <c r="C860" s="87" t="s">
        <v>37</v>
      </c>
      <c r="D860" s="34">
        <v>0</v>
      </c>
      <c r="E860" s="34">
        <v>0</v>
      </c>
      <c r="F860" s="34">
        <v>0</v>
      </c>
      <c r="G860" s="34">
        <v>0</v>
      </c>
      <c r="H860" s="34">
        <v>0</v>
      </c>
      <c r="I860" s="34">
        <v>0</v>
      </c>
      <c r="J860" s="34">
        <v>0</v>
      </c>
      <c r="K860" s="34">
        <v>0</v>
      </c>
      <c r="L860" s="34">
        <v>13.1</v>
      </c>
      <c r="M860" s="34">
        <v>13.1</v>
      </c>
      <c r="N860" s="34">
        <v>250</v>
      </c>
      <c r="O860" s="34">
        <v>250</v>
      </c>
      <c r="P860" s="38"/>
    </row>
    <row r="861" spans="1:16" ht="13.5" customHeight="1">
      <c r="A861" s="302"/>
      <c r="B861" s="300"/>
      <c r="C861" s="87" t="s">
        <v>277</v>
      </c>
      <c r="D861" s="5"/>
      <c r="E861" s="5"/>
      <c r="F861" s="34"/>
      <c r="G861" s="34"/>
      <c r="H861" s="34"/>
      <c r="I861" s="34"/>
      <c r="J861" s="34"/>
      <c r="K861" s="34"/>
      <c r="L861" s="29"/>
      <c r="M861" s="29"/>
      <c r="N861" s="29"/>
      <c r="O861" s="29"/>
      <c r="P861" s="38"/>
    </row>
    <row r="862" spans="1:16" ht="22.5">
      <c r="A862" s="302"/>
      <c r="B862" s="300"/>
      <c r="C862" s="87" t="s">
        <v>44</v>
      </c>
      <c r="D862" s="5"/>
      <c r="E862" s="5"/>
      <c r="F862" s="34"/>
      <c r="G862" s="34"/>
      <c r="H862" s="34"/>
      <c r="I862" s="34"/>
      <c r="J862" s="34"/>
      <c r="K862" s="34"/>
      <c r="L862" s="29"/>
      <c r="M862" s="29"/>
      <c r="N862" s="29"/>
      <c r="O862" s="29"/>
      <c r="P862" s="38"/>
    </row>
    <row r="863" spans="1:16" ht="12.75">
      <c r="A863" s="302"/>
      <c r="B863" s="301"/>
      <c r="C863" s="87" t="s">
        <v>278</v>
      </c>
      <c r="D863" s="5"/>
      <c r="E863" s="5"/>
      <c r="F863" s="34"/>
      <c r="G863" s="34"/>
      <c r="H863" s="34"/>
      <c r="I863" s="34"/>
      <c r="J863" s="34"/>
      <c r="K863" s="34"/>
      <c r="L863" s="29"/>
      <c r="M863" s="29"/>
      <c r="N863" s="29"/>
      <c r="O863" s="29"/>
      <c r="P863" s="38"/>
    </row>
    <row r="864" spans="1:16" ht="12.75">
      <c r="A864" s="302" t="s">
        <v>203</v>
      </c>
      <c r="B864" s="302" t="s">
        <v>484</v>
      </c>
      <c r="C864" s="87" t="s">
        <v>273</v>
      </c>
      <c r="D864" s="34">
        <f>SUM(D866:D871)</f>
        <v>6876.799999999999</v>
      </c>
      <c r="E864" s="34">
        <f aca="true" t="shared" si="181" ref="E864:O864">SUM(E866:E871)</f>
        <v>6685.2</v>
      </c>
      <c r="F864" s="34">
        <f t="shared" si="181"/>
        <v>1701.8</v>
      </c>
      <c r="G864" s="34">
        <f t="shared" si="181"/>
        <v>1701.8</v>
      </c>
      <c r="H864" s="34">
        <f t="shared" si="181"/>
        <v>3925.7</v>
      </c>
      <c r="I864" s="34">
        <f t="shared" si="181"/>
        <v>3925.7</v>
      </c>
      <c r="J864" s="34">
        <f t="shared" si="181"/>
        <v>5773.6</v>
      </c>
      <c r="K864" s="34">
        <f t="shared" si="181"/>
        <v>5773.6</v>
      </c>
      <c r="L864" s="34">
        <f t="shared" si="181"/>
        <v>7729</v>
      </c>
      <c r="M864" s="34">
        <f t="shared" si="181"/>
        <v>7643.599999999999</v>
      </c>
      <c r="N864" s="34">
        <f t="shared" si="181"/>
        <v>8021.7</v>
      </c>
      <c r="O864" s="34">
        <f t="shared" si="181"/>
        <v>8021.7</v>
      </c>
      <c r="P864" s="38"/>
    </row>
    <row r="865" spans="1:16" ht="12.75">
      <c r="A865" s="302"/>
      <c r="B865" s="302"/>
      <c r="C865" s="87" t="s">
        <v>274</v>
      </c>
      <c r="D865" s="29"/>
      <c r="E865" s="29"/>
      <c r="F865" s="34"/>
      <c r="G865" s="34"/>
      <c r="H865" s="34"/>
      <c r="I865" s="34"/>
      <c r="J865" s="34"/>
      <c r="K865" s="34"/>
      <c r="L865" s="29"/>
      <c r="M865" s="29"/>
      <c r="N865" s="29"/>
      <c r="O865" s="29"/>
      <c r="P865" s="38"/>
    </row>
    <row r="866" spans="1:16" ht="12.75">
      <c r="A866" s="302"/>
      <c r="B866" s="302"/>
      <c r="C866" s="87" t="s">
        <v>279</v>
      </c>
      <c r="D866" s="29"/>
      <c r="E866" s="29"/>
      <c r="F866" s="34"/>
      <c r="G866" s="34"/>
      <c r="H866" s="34"/>
      <c r="I866" s="34"/>
      <c r="J866" s="34"/>
      <c r="K866" s="34"/>
      <c r="L866" s="29"/>
      <c r="M866" s="29"/>
      <c r="N866" s="29"/>
      <c r="O866" s="29"/>
      <c r="P866" s="38"/>
    </row>
    <row r="867" spans="1:16" ht="12.75">
      <c r="A867" s="302"/>
      <c r="B867" s="302"/>
      <c r="C867" s="87" t="s">
        <v>275</v>
      </c>
      <c r="D867" s="29">
        <v>467.9</v>
      </c>
      <c r="E867" s="29">
        <v>467.9</v>
      </c>
      <c r="F867" s="34"/>
      <c r="G867" s="34"/>
      <c r="H867" s="34"/>
      <c r="I867" s="34"/>
      <c r="J867" s="34"/>
      <c r="K867" s="34"/>
      <c r="L867" s="29">
        <v>60.4</v>
      </c>
      <c r="M867" s="29">
        <v>60.4</v>
      </c>
      <c r="N867" s="29"/>
      <c r="O867" s="29"/>
      <c r="P867" s="38"/>
    </row>
    <row r="868" spans="1:16" ht="12.75">
      <c r="A868" s="302"/>
      <c r="B868" s="302"/>
      <c r="C868" s="87" t="s">
        <v>37</v>
      </c>
      <c r="D868" s="29">
        <v>6408.9</v>
      </c>
      <c r="E868" s="29">
        <v>6217.3</v>
      </c>
      <c r="F868" s="29">
        <v>1701.8</v>
      </c>
      <c r="G868" s="29">
        <v>1701.8</v>
      </c>
      <c r="H868" s="29">
        <v>3925.7</v>
      </c>
      <c r="I868" s="29">
        <v>3925.7</v>
      </c>
      <c r="J868" s="29">
        <v>5773.6</v>
      </c>
      <c r="K868" s="29">
        <v>5773.6</v>
      </c>
      <c r="L868" s="29">
        <v>7668.6</v>
      </c>
      <c r="M868" s="29">
        <v>7583.2</v>
      </c>
      <c r="N868" s="29">
        <v>8021.7</v>
      </c>
      <c r="O868" s="29">
        <v>8021.7</v>
      </c>
      <c r="P868" s="38"/>
    </row>
    <row r="869" spans="1:16" ht="12.75" customHeight="1">
      <c r="A869" s="302"/>
      <c r="B869" s="302"/>
      <c r="C869" s="87" t="s">
        <v>277</v>
      </c>
      <c r="D869" s="5"/>
      <c r="E869" s="5"/>
      <c r="F869" s="34"/>
      <c r="G869" s="34"/>
      <c r="H869" s="34"/>
      <c r="I869" s="34"/>
      <c r="J869" s="34"/>
      <c r="K869" s="34"/>
      <c r="L869" s="29"/>
      <c r="M869" s="29"/>
      <c r="N869" s="29"/>
      <c r="O869" s="29"/>
      <c r="P869" s="38"/>
    </row>
    <row r="870" spans="1:16" ht="22.5">
      <c r="A870" s="302"/>
      <c r="B870" s="302"/>
      <c r="C870" s="87" t="s">
        <v>44</v>
      </c>
      <c r="D870" s="5"/>
      <c r="E870" s="5"/>
      <c r="F870" s="34"/>
      <c r="G870" s="34"/>
      <c r="H870" s="34"/>
      <c r="I870" s="34"/>
      <c r="J870" s="34"/>
      <c r="K870" s="34"/>
      <c r="L870" s="29"/>
      <c r="M870" s="29"/>
      <c r="N870" s="29"/>
      <c r="O870" s="29"/>
      <c r="P870" s="38"/>
    </row>
    <row r="871" spans="1:16" ht="12.75">
      <c r="A871" s="302"/>
      <c r="B871" s="302"/>
      <c r="C871" s="87" t="s">
        <v>278</v>
      </c>
      <c r="D871" s="5"/>
      <c r="E871" s="5"/>
      <c r="F871" s="34"/>
      <c r="G871" s="34"/>
      <c r="H871" s="34"/>
      <c r="I871" s="34"/>
      <c r="J871" s="34"/>
      <c r="K871" s="34"/>
      <c r="L871" s="29"/>
      <c r="M871" s="29"/>
      <c r="N871" s="29"/>
      <c r="O871" s="29"/>
      <c r="P871" s="38"/>
    </row>
  </sheetData>
  <sheetProtection/>
  <mergeCells count="244">
    <mergeCell ref="A112:A118"/>
    <mergeCell ref="B112:B118"/>
    <mergeCell ref="A119:A125"/>
    <mergeCell ref="B119:B125"/>
    <mergeCell ref="B252:B258"/>
    <mergeCell ref="B632:B639"/>
    <mergeCell ref="A624:A631"/>
    <mergeCell ref="A287:A293"/>
    <mergeCell ref="B287:B293"/>
    <mergeCell ref="A133:A139"/>
    <mergeCell ref="B133:B139"/>
    <mergeCell ref="B154:B160"/>
    <mergeCell ref="A154:A160"/>
    <mergeCell ref="A864:A871"/>
    <mergeCell ref="B864:B871"/>
    <mergeCell ref="B552:B559"/>
    <mergeCell ref="B568:B575"/>
    <mergeCell ref="B640:B647"/>
    <mergeCell ref="A840:A847"/>
    <mergeCell ref="B840:B847"/>
    <mergeCell ref="A848:A855"/>
    <mergeCell ref="B848:B855"/>
    <mergeCell ref="A576:A583"/>
    <mergeCell ref="A856:A863"/>
    <mergeCell ref="B856:B863"/>
    <mergeCell ref="A688:A695"/>
    <mergeCell ref="A640:A647"/>
    <mergeCell ref="A648:A655"/>
    <mergeCell ref="B648:B655"/>
    <mergeCell ref="A656:A663"/>
    <mergeCell ref="B656:B663"/>
    <mergeCell ref="A696:A703"/>
    <mergeCell ref="A105:A111"/>
    <mergeCell ref="B105:B111"/>
    <mergeCell ref="A175:A181"/>
    <mergeCell ref="B161:B167"/>
    <mergeCell ref="A680:A687"/>
    <mergeCell ref="B680:B687"/>
    <mergeCell ref="B576:B583"/>
    <mergeCell ref="B624:B631"/>
    <mergeCell ref="A632:A639"/>
    <mergeCell ref="A252:A258"/>
    <mergeCell ref="B98:B104"/>
    <mergeCell ref="A98:A104"/>
    <mergeCell ref="A76:A82"/>
    <mergeCell ref="B76:B82"/>
    <mergeCell ref="A83:A89"/>
    <mergeCell ref="B83:B89"/>
    <mergeCell ref="A91:A97"/>
    <mergeCell ref="B91:B97"/>
    <mergeCell ref="A48:A54"/>
    <mergeCell ref="B48:B54"/>
    <mergeCell ref="A62:A68"/>
    <mergeCell ref="B62:B68"/>
    <mergeCell ref="A69:A75"/>
    <mergeCell ref="B69:B75"/>
    <mergeCell ref="A55:A61"/>
    <mergeCell ref="B55:B61"/>
    <mergeCell ref="A34:A40"/>
    <mergeCell ref="A30:A33"/>
    <mergeCell ref="B30:B33"/>
    <mergeCell ref="A16:A22"/>
    <mergeCell ref="B16:B22"/>
    <mergeCell ref="B23:B29"/>
    <mergeCell ref="N1:P1"/>
    <mergeCell ref="N2:P2"/>
    <mergeCell ref="A3:P3"/>
    <mergeCell ref="A5:A7"/>
    <mergeCell ref="B5:B7"/>
    <mergeCell ref="N5:O6"/>
    <mergeCell ref="P5:P7"/>
    <mergeCell ref="D5:E6"/>
    <mergeCell ref="F5:M5"/>
    <mergeCell ref="F6:G6"/>
    <mergeCell ref="C5:C7"/>
    <mergeCell ref="A126:A132"/>
    <mergeCell ref="B126:B132"/>
    <mergeCell ref="H6:I6"/>
    <mergeCell ref="J6:K6"/>
    <mergeCell ref="A23:A29"/>
    <mergeCell ref="B9:B15"/>
    <mergeCell ref="A41:A47"/>
    <mergeCell ref="B41:B47"/>
    <mergeCell ref="B34:B40"/>
    <mergeCell ref="L6:M6"/>
    <mergeCell ref="A9:A15"/>
    <mergeCell ref="A273:A279"/>
    <mergeCell ref="B273:B279"/>
    <mergeCell ref="A280:A286"/>
    <mergeCell ref="B280:B286"/>
    <mergeCell ref="B140:B146"/>
    <mergeCell ref="B147:B153"/>
    <mergeCell ref="A140:A146"/>
    <mergeCell ref="A147:A153"/>
    <mergeCell ref="A210:A216"/>
    <mergeCell ref="B210:B216"/>
    <mergeCell ref="A217:A223"/>
    <mergeCell ref="B217:B223"/>
    <mergeCell ref="A161:A167"/>
    <mergeCell ref="A168:A174"/>
    <mergeCell ref="A203:A209"/>
    <mergeCell ref="B203:B209"/>
    <mergeCell ref="B168:B174"/>
    <mergeCell ref="B175:B181"/>
    <mergeCell ref="A308:A314"/>
    <mergeCell ref="B308:B314"/>
    <mergeCell ref="A294:A300"/>
    <mergeCell ref="B294:B300"/>
    <mergeCell ref="A301:A307"/>
    <mergeCell ref="B301:B307"/>
    <mergeCell ref="B336:B342"/>
    <mergeCell ref="A364:A370"/>
    <mergeCell ref="B364:B370"/>
    <mergeCell ref="A350:A356"/>
    <mergeCell ref="B350:B356"/>
    <mergeCell ref="A343:A349"/>
    <mergeCell ref="B343:B349"/>
    <mergeCell ref="A392:A399"/>
    <mergeCell ref="B392:B399"/>
    <mergeCell ref="A400:A407"/>
    <mergeCell ref="B400:B407"/>
    <mergeCell ref="A408:A415"/>
    <mergeCell ref="B408:B415"/>
    <mergeCell ref="A416:A423"/>
    <mergeCell ref="B416:B423"/>
    <mergeCell ref="A424:A431"/>
    <mergeCell ref="B424:B431"/>
    <mergeCell ref="A432:A439"/>
    <mergeCell ref="B432:B439"/>
    <mergeCell ref="A440:A447"/>
    <mergeCell ref="B440:B447"/>
    <mergeCell ref="A448:A455"/>
    <mergeCell ref="B448:B455"/>
    <mergeCell ref="A456:A463"/>
    <mergeCell ref="B456:B463"/>
    <mergeCell ref="A464:A471"/>
    <mergeCell ref="B464:B471"/>
    <mergeCell ref="A472:A479"/>
    <mergeCell ref="B472:B479"/>
    <mergeCell ref="A480:A487"/>
    <mergeCell ref="B480:B487"/>
    <mergeCell ref="A488:A495"/>
    <mergeCell ref="B488:B495"/>
    <mergeCell ref="B496:B503"/>
    <mergeCell ref="A504:A511"/>
    <mergeCell ref="B504:B511"/>
    <mergeCell ref="A496:A503"/>
    <mergeCell ref="A512:A519"/>
    <mergeCell ref="B512:B519"/>
    <mergeCell ref="A520:A527"/>
    <mergeCell ref="B520:B527"/>
    <mergeCell ref="A528:A535"/>
    <mergeCell ref="B528:B535"/>
    <mergeCell ref="A568:A575"/>
    <mergeCell ref="A608:A615"/>
    <mergeCell ref="A552:A559"/>
    <mergeCell ref="A560:A567"/>
    <mergeCell ref="B560:B567"/>
    <mergeCell ref="A536:A543"/>
    <mergeCell ref="B536:B543"/>
    <mergeCell ref="A544:A551"/>
    <mergeCell ref="B608:B615"/>
    <mergeCell ref="B544:B551"/>
    <mergeCell ref="A616:A623"/>
    <mergeCell ref="B616:B623"/>
    <mergeCell ref="A584:A591"/>
    <mergeCell ref="B584:B591"/>
    <mergeCell ref="A592:A599"/>
    <mergeCell ref="B592:B599"/>
    <mergeCell ref="A600:A607"/>
    <mergeCell ref="B600:B607"/>
    <mergeCell ref="B696:B703"/>
    <mergeCell ref="A728:A735"/>
    <mergeCell ref="B728:B735"/>
    <mergeCell ref="A664:A671"/>
    <mergeCell ref="B664:B671"/>
    <mergeCell ref="A672:A679"/>
    <mergeCell ref="B672:B679"/>
    <mergeCell ref="B688:B695"/>
    <mergeCell ref="A704:A711"/>
    <mergeCell ref="B704:B711"/>
    <mergeCell ref="A712:A719"/>
    <mergeCell ref="B712:B719"/>
    <mergeCell ref="A720:A727"/>
    <mergeCell ref="B720:B727"/>
    <mergeCell ref="A736:A743"/>
    <mergeCell ref="B736:B743"/>
    <mergeCell ref="A808:A815"/>
    <mergeCell ref="B808:B815"/>
    <mergeCell ref="A816:A823"/>
    <mergeCell ref="B816:B823"/>
    <mergeCell ref="A760:A767"/>
    <mergeCell ref="A768:A775"/>
    <mergeCell ref="B768:B775"/>
    <mergeCell ref="A776:A783"/>
    <mergeCell ref="B776:B783"/>
    <mergeCell ref="A792:A799"/>
    <mergeCell ref="B824:B831"/>
    <mergeCell ref="B832:B839"/>
    <mergeCell ref="A824:A831"/>
    <mergeCell ref="A832:A839"/>
    <mergeCell ref="A182:A188"/>
    <mergeCell ref="B182:B188"/>
    <mergeCell ref="A189:A195"/>
    <mergeCell ref="B189:B195"/>
    <mergeCell ref="A196:A202"/>
    <mergeCell ref="B196:B202"/>
    <mergeCell ref="A224:A230"/>
    <mergeCell ref="B224:B230"/>
    <mergeCell ref="A231:A237"/>
    <mergeCell ref="B231:B237"/>
    <mergeCell ref="A371:A377"/>
    <mergeCell ref="B371:B377"/>
    <mergeCell ref="A315:A321"/>
    <mergeCell ref="B315:B321"/>
    <mergeCell ref="A322:A328"/>
    <mergeCell ref="B322:B328"/>
    <mergeCell ref="B792:B799"/>
    <mergeCell ref="A800:A807"/>
    <mergeCell ref="B800:B807"/>
    <mergeCell ref="A238:A244"/>
    <mergeCell ref="B238:B244"/>
    <mergeCell ref="A245:A251"/>
    <mergeCell ref="B245:B251"/>
    <mergeCell ref="A329:A335"/>
    <mergeCell ref="B329:B335"/>
    <mergeCell ref="A378:A384"/>
    <mergeCell ref="A784:A791"/>
    <mergeCell ref="B784:B791"/>
    <mergeCell ref="B760:B767"/>
    <mergeCell ref="A744:A751"/>
    <mergeCell ref="B744:B751"/>
    <mergeCell ref="A752:A759"/>
    <mergeCell ref="B752:B759"/>
    <mergeCell ref="A259:A265"/>
    <mergeCell ref="B259:B265"/>
    <mergeCell ref="A266:A272"/>
    <mergeCell ref="B266:B272"/>
    <mergeCell ref="B378:B384"/>
    <mergeCell ref="A385:A391"/>
    <mergeCell ref="B385:B391"/>
    <mergeCell ref="B357:B363"/>
    <mergeCell ref="A357:A363"/>
    <mergeCell ref="A336:A342"/>
  </mergeCells>
  <printOptions/>
  <pageMargins left="0.15748031496062992" right="0.1968503937007874" top="0.3937007874015748" bottom="0.21" header="0.31496062992125984" footer="0.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M11" sqref="M11"/>
    </sheetView>
  </sheetViews>
  <sheetFormatPr defaultColWidth="9.00390625" defaultRowHeight="12.75"/>
  <cols>
    <col min="1" max="1" width="5.875" style="13" customWidth="1"/>
    <col min="2" max="2" width="18.875" style="13" customWidth="1"/>
    <col min="3" max="3" width="10.75390625" style="13" customWidth="1"/>
    <col min="4" max="4" width="11.625" style="13" customWidth="1"/>
    <col min="5" max="5" width="12.625" style="13" customWidth="1"/>
    <col min="6" max="6" width="8.75390625" style="13" customWidth="1"/>
    <col min="7" max="7" width="9.125" style="13" customWidth="1"/>
    <col min="8" max="8" width="9.625" style="13" customWidth="1"/>
    <col min="9" max="9" width="10.125" style="13" customWidth="1"/>
    <col min="10" max="11" width="9.125" style="13" customWidth="1"/>
    <col min="12" max="12" width="10.00390625" style="13" customWidth="1"/>
    <col min="13" max="13" width="9.125" style="13" customWidth="1"/>
    <col min="14" max="14" width="9.75390625" style="13" customWidth="1"/>
    <col min="15" max="15" width="9.125" style="13" customWidth="1"/>
    <col min="16" max="16" width="11.00390625" style="13" customWidth="1"/>
    <col min="17" max="16384" width="9.125" style="13" customWidth="1"/>
  </cols>
  <sheetData>
    <row r="1" spans="13:16" ht="18" customHeight="1">
      <c r="M1" s="328" t="s">
        <v>576</v>
      </c>
      <c r="N1" s="328"/>
      <c r="O1" s="328"/>
      <c r="P1" s="328"/>
    </row>
    <row r="2" spans="13:16" ht="60.75" customHeight="1">
      <c r="M2" s="329" t="s">
        <v>577</v>
      </c>
      <c r="N2" s="329"/>
      <c r="O2" s="329"/>
      <c r="P2" s="329"/>
    </row>
    <row r="3" spans="15:16" ht="18.75" customHeight="1">
      <c r="O3" s="14"/>
      <c r="P3" s="14"/>
    </row>
    <row r="4" spans="1:16" ht="39.75" customHeight="1">
      <c r="A4" s="330" t="s">
        <v>578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1:16" ht="27" customHeight="1">
      <c r="A5" s="15"/>
      <c r="B5" s="15"/>
      <c r="C5" s="15"/>
      <c r="D5" s="15"/>
      <c r="E5" s="15"/>
      <c r="F5" s="15"/>
      <c r="G5" s="15"/>
      <c r="H5" s="331" t="s">
        <v>730</v>
      </c>
      <c r="I5" s="332"/>
      <c r="J5" s="332"/>
      <c r="K5" s="332"/>
      <c r="L5" s="332"/>
      <c r="M5" s="332"/>
      <c r="N5" s="332"/>
      <c r="O5" s="332"/>
      <c r="P5" s="332"/>
    </row>
    <row r="6" spans="1:16" ht="32.25" customHeight="1">
      <c r="A6" s="15"/>
      <c r="B6" s="15"/>
      <c r="C6" s="15"/>
      <c r="D6" s="15"/>
      <c r="E6" s="15"/>
      <c r="F6" s="15"/>
      <c r="G6" s="15"/>
      <c r="H6" s="333" t="s">
        <v>579</v>
      </c>
      <c r="I6" s="329"/>
      <c r="J6" s="329"/>
      <c r="K6" s="329"/>
      <c r="L6" s="329"/>
      <c r="M6" s="329"/>
      <c r="N6" s="329"/>
      <c r="O6" s="329"/>
      <c r="P6" s="329"/>
    </row>
    <row r="7" ht="28.5" customHeight="1">
      <c r="O7" s="13" t="s">
        <v>10</v>
      </c>
    </row>
    <row r="8" spans="1:16" ht="12.75" customHeight="1">
      <c r="A8" s="326" t="s">
        <v>580</v>
      </c>
      <c r="B8" s="326" t="s">
        <v>581</v>
      </c>
      <c r="C8" s="326" t="s">
        <v>582</v>
      </c>
      <c r="D8" s="326" t="s">
        <v>593</v>
      </c>
      <c r="E8" s="326" t="s">
        <v>859</v>
      </c>
      <c r="F8" s="326" t="s">
        <v>583</v>
      </c>
      <c r="G8" s="327"/>
      <c r="H8" s="326" t="s">
        <v>861</v>
      </c>
      <c r="I8" s="326"/>
      <c r="J8" s="326"/>
      <c r="K8" s="326"/>
      <c r="L8" s="326"/>
      <c r="M8" s="326"/>
      <c r="N8" s="334" t="s">
        <v>862</v>
      </c>
      <c r="O8" s="334"/>
      <c r="P8" s="334"/>
    </row>
    <row r="9" spans="1:16" ht="26.25" customHeight="1">
      <c r="A9" s="326"/>
      <c r="B9" s="326"/>
      <c r="C9" s="326"/>
      <c r="D9" s="326"/>
      <c r="E9" s="326"/>
      <c r="F9" s="327"/>
      <c r="G9" s="327"/>
      <c r="H9" s="326"/>
      <c r="I9" s="326"/>
      <c r="J9" s="326"/>
      <c r="K9" s="326"/>
      <c r="L9" s="326"/>
      <c r="M9" s="326"/>
      <c r="N9" s="334"/>
      <c r="O9" s="334"/>
      <c r="P9" s="334"/>
    </row>
    <row r="10" spans="1:16" ht="47.25" customHeight="1">
      <c r="A10" s="337"/>
      <c r="B10" s="337"/>
      <c r="C10" s="337"/>
      <c r="D10" s="337"/>
      <c r="E10" s="337"/>
      <c r="F10" s="17" t="s">
        <v>584</v>
      </c>
      <c r="G10" s="16" t="s">
        <v>585</v>
      </c>
      <c r="H10" s="17" t="s">
        <v>860</v>
      </c>
      <c r="I10" s="17" t="s">
        <v>586</v>
      </c>
      <c r="J10" s="17" t="s">
        <v>37</v>
      </c>
      <c r="K10" s="17" t="s">
        <v>587</v>
      </c>
      <c r="L10" s="17" t="s">
        <v>588</v>
      </c>
      <c r="M10" s="17" t="s">
        <v>589</v>
      </c>
      <c r="N10" s="17" t="s">
        <v>590</v>
      </c>
      <c r="O10" s="17" t="s">
        <v>37</v>
      </c>
      <c r="P10" s="17" t="s">
        <v>38</v>
      </c>
    </row>
    <row r="11" spans="1:16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7</v>
      </c>
      <c r="G11" s="18">
        <v>8</v>
      </c>
      <c r="H11" s="18">
        <v>9</v>
      </c>
      <c r="I11" s="18">
        <v>10</v>
      </c>
      <c r="J11" s="18">
        <v>11</v>
      </c>
      <c r="K11" s="18">
        <v>12</v>
      </c>
      <c r="L11" s="18">
        <v>13</v>
      </c>
      <c r="M11" s="18">
        <v>14</v>
      </c>
      <c r="N11" s="18">
        <v>15</v>
      </c>
      <c r="O11" s="18">
        <v>16</v>
      </c>
      <c r="P11" s="18">
        <v>17</v>
      </c>
    </row>
    <row r="12" spans="1:16" ht="84">
      <c r="A12" s="18">
        <v>1</v>
      </c>
      <c r="B12" s="19" t="s">
        <v>863</v>
      </c>
      <c r="C12" s="208" t="s">
        <v>591</v>
      </c>
      <c r="D12" s="209"/>
      <c r="E12" s="209">
        <v>424.2</v>
      </c>
      <c r="F12" s="209"/>
      <c r="G12" s="209"/>
      <c r="H12" s="209">
        <v>424.2</v>
      </c>
      <c r="I12" s="209">
        <v>358.9</v>
      </c>
      <c r="J12" s="209">
        <v>358.9</v>
      </c>
      <c r="K12" s="209"/>
      <c r="L12" s="209"/>
      <c r="M12" s="209">
        <v>2</v>
      </c>
      <c r="N12" s="209">
        <v>358.9</v>
      </c>
      <c r="O12" s="209">
        <v>358.9</v>
      </c>
      <c r="P12" s="209"/>
    </row>
    <row r="13" spans="1:16" ht="30.75" customHeight="1">
      <c r="A13" s="20"/>
      <c r="B13" s="210" t="s">
        <v>592</v>
      </c>
      <c r="C13" s="209"/>
      <c r="D13" s="209"/>
      <c r="E13" s="209">
        <f>SUM(E12:E12)</f>
        <v>424.2</v>
      </c>
      <c r="F13" s="209"/>
      <c r="G13" s="209"/>
      <c r="H13" s="209">
        <f>SUM(H12:H12)</f>
        <v>424.2</v>
      </c>
      <c r="I13" s="209">
        <f>SUM(I12:I12)</f>
        <v>358.9</v>
      </c>
      <c r="J13" s="209">
        <f>SUM(J12:J12)</f>
        <v>358.9</v>
      </c>
      <c r="K13" s="209"/>
      <c r="L13" s="209"/>
      <c r="M13" s="209"/>
      <c r="N13" s="209">
        <f>SUM(N12:N12)</f>
        <v>358.9</v>
      </c>
      <c r="O13" s="209">
        <f>SUM(O12:O12)</f>
        <v>358.9</v>
      </c>
      <c r="P13" s="209"/>
    </row>
    <row r="14" spans="1:16" ht="24.75" customHeight="1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6" spans="2:16" s="24" customFormat="1" ht="15.75">
      <c r="B16" s="335"/>
      <c r="C16" s="335"/>
      <c r="D16" s="335"/>
      <c r="E16" s="335"/>
      <c r="G16" s="335"/>
      <c r="H16" s="335"/>
      <c r="I16" s="335"/>
      <c r="J16" s="335"/>
      <c r="K16" s="335"/>
      <c r="L16" s="335"/>
      <c r="M16" s="335"/>
      <c r="O16" s="335"/>
      <c r="P16" s="335"/>
    </row>
    <row r="17" spans="2:16" s="24" customFormat="1" ht="15.75">
      <c r="B17" s="25"/>
      <c r="C17" s="25"/>
      <c r="D17" s="25"/>
      <c r="E17" s="25"/>
      <c r="G17" s="25"/>
      <c r="H17" s="25"/>
      <c r="I17" s="25"/>
      <c r="J17" s="25"/>
      <c r="K17" s="25"/>
      <c r="L17" s="25"/>
      <c r="M17" s="25"/>
      <c r="O17" s="25"/>
      <c r="P17" s="25"/>
    </row>
    <row r="18" spans="2:16" s="24" customFormat="1" ht="15.75">
      <c r="B18" s="25"/>
      <c r="C18" s="25"/>
      <c r="D18" s="25"/>
      <c r="E18" s="25"/>
      <c r="G18" s="25"/>
      <c r="H18" s="25"/>
      <c r="I18" s="25"/>
      <c r="J18" s="25"/>
      <c r="K18" s="25"/>
      <c r="L18" s="25"/>
      <c r="M18" s="25"/>
      <c r="O18" s="25"/>
      <c r="P18" s="25"/>
    </row>
    <row r="19" spans="1:16" s="3" customFormat="1" ht="49.5" customHeight="1">
      <c r="A19" s="336"/>
      <c r="B19" s="336"/>
      <c r="C19" s="336"/>
      <c r="N19" s="321"/>
      <c r="O19" s="321"/>
      <c r="P19" s="321"/>
    </row>
  </sheetData>
  <sheetProtection/>
  <mergeCells count="19">
    <mergeCell ref="B16:E16"/>
    <mergeCell ref="G16:M16"/>
    <mergeCell ref="O16:P16"/>
    <mergeCell ref="A19:C19"/>
    <mergeCell ref="N19:P19"/>
    <mergeCell ref="A8:A10"/>
    <mergeCell ref="B8:B10"/>
    <mergeCell ref="C8:C10"/>
    <mergeCell ref="D8:D10"/>
    <mergeCell ref="E8:E10"/>
    <mergeCell ref="F8:G9"/>
    <mergeCell ref="M1:N1"/>
    <mergeCell ref="O1:P1"/>
    <mergeCell ref="M2:P2"/>
    <mergeCell ref="A4:P4"/>
    <mergeCell ref="H5:P5"/>
    <mergeCell ref="H6:P6"/>
    <mergeCell ref="H8:M9"/>
    <mergeCell ref="N8:P9"/>
  </mergeCells>
  <printOptions/>
  <pageMargins left="0.7086614173228347" right="0.35433070866141736" top="0.22" bottom="0.16" header="0.2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</cp:lastModifiedBy>
  <cp:lastPrinted>2020-03-11T09:23:52Z</cp:lastPrinted>
  <dcterms:created xsi:type="dcterms:W3CDTF">2007-07-17T01:27:34Z</dcterms:created>
  <dcterms:modified xsi:type="dcterms:W3CDTF">2020-03-11T09:52:54Z</dcterms:modified>
  <cp:category/>
  <cp:version/>
  <cp:contentType/>
  <cp:contentStatus/>
</cp:coreProperties>
</file>